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WIDIA SKRIPSI BARU\FILE DATA SKRIPSI\"/>
    </mc:Choice>
  </mc:AlternateContent>
  <xr:revisionPtr revIDLastSave="0" documentId="13_ncr:1_{664B1C9C-12D6-44BC-A355-5E2D79783A0D}" xr6:coauthVersionLast="47" xr6:coauthVersionMax="47" xr10:uidLastSave="{00000000-0000-0000-0000-000000000000}"/>
  <bookViews>
    <workbookView xWindow="-120" yWindow="-120" windowWidth="20730" windowHeight="11160" firstSheet="4" activeTab="9" xr2:uid="{00000000-000D-0000-FFFF-FFFF00000000}"/>
  </bookViews>
  <sheets>
    <sheet name="Kadar Air" sheetId="1" r:id="rId1"/>
    <sheet name="Kadar Abu" sheetId="2" r:id="rId2"/>
    <sheet name="Vitamin C" sheetId="3" r:id="rId3"/>
    <sheet name="Daya Kelarutan" sheetId="4" r:id="rId4"/>
    <sheet name="Rendemen" sheetId="5" r:id="rId5"/>
    <sheet name="Warna L" sheetId="6" r:id="rId6"/>
    <sheet name="Warna a" sheetId="7" r:id="rId7"/>
    <sheet name="Warna b" sheetId="8" r:id="rId8"/>
    <sheet name="Organoleptik" sheetId="9" r:id="rId9"/>
    <sheet name="Perlakuan Terbaik" sheetId="10" r:id="rId10"/>
    <sheet name="DATA INPUT MINITAB" sheetId="1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9" l="1"/>
  <c r="F12" i="2"/>
  <c r="N12" i="1"/>
  <c r="V31" i="1"/>
  <c r="Q18" i="1"/>
  <c r="T31" i="1"/>
  <c r="K19" i="5"/>
  <c r="I19" i="5"/>
  <c r="P14" i="4"/>
  <c r="P13" i="4"/>
  <c r="P12" i="4"/>
  <c r="P11" i="4"/>
  <c r="R11" i="1"/>
  <c r="M12" i="1"/>
  <c r="AI34" i="10"/>
  <c r="R23" i="10"/>
  <c r="Q23" i="10"/>
  <c r="P23" i="10"/>
  <c r="AA6" i="10"/>
  <c r="AA9" i="10"/>
  <c r="Z6" i="10"/>
  <c r="Y6" i="10"/>
  <c r="M23" i="2"/>
  <c r="N24" i="2"/>
  <c r="J18" i="2"/>
  <c r="L18" i="2" s="1"/>
  <c r="K19" i="2" s="1"/>
  <c r="L4" i="2"/>
  <c r="K6" i="2"/>
  <c r="K5" i="2"/>
  <c r="J6" i="2"/>
  <c r="J5" i="2"/>
  <c r="J4" i="2"/>
  <c r="M24" i="2" l="1"/>
  <c r="M22" i="2"/>
  <c r="AB12" i="9"/>
  <c r="AH24" i="10" l="1"/>
  <c r="AF24" i="10"/>
  <c r="AD24" i="10"/>
  <c r="AB24" i="10"/>
  <c r="Z24" i="10"/>
  <c r="X24" i="10"/>
  <c r="V24" i="10"/>
  <c r="T24" i="10"/>
  <c r="Z7" i="10"/>
  <c r="AH33" i="10" l="1"/>
  <c r="AH32" i="10"/>
  <c r="AH31" i="10"/>
  <c r="AH30" i="10"/>
  <c r="AH29" i="10"/>
  <c r="AH28" i="10"/>
  <c r="AH27" i="10"/>
  <c r="AH26" i="10"/>
  <c r="AH25" i="10"/>
  <c r="AH23" i="10"/>
  <c r="AH22" i="10"/>
  <c r="AF33" i="10"/>
  <c r="AF32" i="10"/>
  <c r="AF31" i="10"/>
  <c r="AF30" i="10"/>
  <c r="AF29" i="10"/>
  <c r="AF28" i="10"/>
  <c r="AF27" i="10"/>
  <c r="AF26" i="10"/>
  <c r="AF25" i="10"/>
  <c r="AF23" i="10"/>
  <c r="AF22" i="10"/>
  <c r="AD33" i="10"/>
  <c r="AD32" i="10"/>
  <c r="AD31" i="10"/>
  <c r="AD30" i="10"/>
  <c r="AD29" i="10"/>
  <c r="AD28" i="10"/>
  <c r="AD27" i="10"/>
  <c r="AD26" i="10"/>
  <c r="AD25" i="10"/>
  <c r="AD23" i="10"/>
  <c r="AD22" i="10"/>
  <c r="AB33" i="10"/>
  <c r="AB32" i="10"/>
  <c r="AB31" i="10"/>
  <c r="AB30" i="10"/>
  <c r="AB29" i="10"/>
  <c r="AB28" i="10"/>
  <c r="AB27" i="10"/>
  <c r="AB26" i="10"/>
  <c r="AB25" i="10"/>
  <c r="AB23" i="10"/>
  <c r="AB22" i="10"/>
  <c r="Z33" i="10"/>
  <c r="Z32" i="10"/>
  <c r="Z31" i="10"/>
  <c r="Z30" i="10"/>
  <c r="Z29" i="10"/>
  <c r="Z28" i="10"/>
  <c r="Z27" i="10"/>
  <c r="Z26" i="10"/>
  <c r="Z25" i="10"/>
  <c r="Z22" i="10"/>
  <c r="Z23" i="10"/>
  <c r="X33" i="10"/>
  <c r="X32" i="10"/>
  <c r="X31" i="10"/>
  <c r="X30" i="10"/>
  <c r="X29" i="10"/>
  <c r="X28" i="10"/>
  <c r="X27" i="10"/>
  <c r="X26" i="10"/>
  <c r="X25" i="10"/>
  <c r="X23" i="10"/>
  <c r="X22" i="10"/>
  <c r="V33" i="10"/>
  <c r="V32" i="10"/>
  <c r="V31" i="10"/>
  <c r="V30" i="10"/>
  <c r="V29" i="10"/>
  <c r="V28" i="10"/>
  <c r="V27" i="10"/>
  <c r="V26" i="10"/>
  <c r="V25" i="10"/>
  <c r="V23" i="10"/>
  <c r="V22" i="10"/>
  <c r="T33" i="10"/>
  <c r="T32" i="10"/>
  <c r="T31" i="10"/>
  <c r="T30" i="10"/>
  <c r="T29" i="10"/>
  <c r="T28" i="10"/>
  <c r="T27" i="10"/>
  <c r="T26" i="10"/>
  <c r="T25" i="10"/>
  <c r="T23" i="10"/>
  <c r="T22" i="10"/>
  <c r="Y7" i="10"/>
  <c r="AA7" i="10" s="1"/>
  <c r="R24" i="10" s="1"/>
  <c r="Z16" i="10"/>
  <c r="Y16" i="10"/>
  <c r="Z15" i="10"/>
  <c r="Y15" i="10"/>
  <c r="Z14" i="10"/>
  <c r="Y14" i="10"/>
  <c r="Z13" i="10"/>
  <c r="Y13" i="10"/>
  <c r="Z12" i="10"/>
  <c r="Y12" i="10"/>
  <c r="Z11" i="10"/>
  <c r="Y11" i="10"/>
  <c r="Z10" i="10"/>
  <c r="Y10" i="10"/>
  <c r="Z9" i="10"/>
  <c r="Y9" i="10"/>
  <c r="Y8" i="10"/>
  <c r="Z8" i="10"/>
  <c r="Y5" i="10"/>
  <c r="Z5" i="10"/>
  <c r="X17" i="10"/>
  <c r="Q17" i="10"/>
  <c r="P17" i="10"/>
  <c r="R17" i="10"/>
  <c r="S17" i="10"/>
  <c r="T17" i="10"/>
  <c r="U17" i="10"/>
  <c r="V17" i="10"/>
  <c r="W17" i="10"/>
  <c r="AA5" i="10" l="1"/>
  <c r="R22" i="10" s="1"/>
  <c r="R26" i="10"/>
  <c r="AA11" i="10"/>
  <c r="R28" i="10" s="1"/>
  <c r="AA16" i="10"/>
  <c r="R33" i="10" s="1"/>
  <c r="AA8" i="10"/>
  <c r="R25" i="10" s="1"/>
  <c r="AA10" i="10"/>
  <c r="R27" i="10" s="1"/>
  <c r="AA12" i="10"/>
  <c r="R29" i="10" s="1"/>
  <c r="AA13" i="10"/>
  <c r="R30" i="10" s="1"/>
  <c r="AA14" i="10"/>
  <c r="R31" i="10" s="1"/>
  <c r="AA15" i="10"/>
  <c r="R32" i="10" s="1"/>
  <c r="F24" i="1" l="1"/>
  <c r="F20" i="1" l="1"/>
  <c r="F16" i="1"/>
  <c r="G24" i="1"/>
  <c r="K10" i="1" s="1"/>
  <c r="F8" i="1" l="1"/>
  <c r="G8" i="1" s="1"/>
  <c r="J5" i="1" s="1"/>
  <c r="F10" i="1"/>
  <c r="G10" i="1" s="1"/>
  <c r="L5" i="1" s="1"/>
  <c r="F9" i="1"/>
  <c r="G9" i="1" s="1"/>
  <c r="K5" i="1" s="1"/>
  <c r="F14" i="1"/>
  <c r="G14" i="1" s="1"/>
  <c r="J7" i="1" s="1"/>
  <c r="F15" i="1"/>
  <c r="Z21" i="9" l="1"/>
  <c r="AD11" i="9" l="1"/>
  <c r="AD18" i="9"/>
  <c r="AF14" i="9"/>
  <c r="AD14" i="9"/>
  <c r="AF18" i="9"/>
  <c r="C36" i="10" l="1"/>
  <c r="D36" i="10"/>
  <c r="E36" i="10"/>
  <c r="F36" i="10"/>
  <c r="G36" i="10"/>
  <c r="H36" i="10"/>
  <c r="I36" i="10"/>
  <c r="J36" i="10"/>
  <c r="K36" i="10"/>
  <c r="L36" i="10"/>
  <c r="M36" i="10"/>
  <c r="B36" i="10"/>
  <c r="E35" i="10"/>
  <c r="P25" i="10" s="1"/>
  <c r="B35" i="10"/>
  <c r="P22" i="10" s="1"/>
  <c r="C35" i="10"/>
  <c r="D35" i="10"/>
  <c r="P24" i="10" s="1"/>
  <c r="F35" i="10"/>
  <c r="P26" i="10" s="1"/>
  <c r="G35" i="10"/>
  <c r="P27" i="10" s="1"/>
  <c r="H35" i="10"/>
  <c r="P28" i="10" s="1"/>
  <c r="I35" i="10"/>
  <c r="P29" i="10" s="1"/>
  <c r="J35" i="10"/>
  <c r="P30" i="10" s="1"/>
  <c r="K35" i="10"/>
  <c r="P31" i="10" s="1"/>
  <c r="L35" i="10"/>
  <c r="P32" i="10" s="1"/>
  <c r="M35" i="10"/>
  <c r="P33" i="10" s="1"/>
  <c r="L34" i="10"/>
  <c r="M34" i="10"/>
  <c r="C34" i="10"/>
  <c r="D34" i="10"/>
  <c r="E34" i="10"/>
  <c r="F34" i="10"/>
  <c r="G34" i="10"/>
  <c r="H34" i="10"/>
  <c r="I34" i="10"/>
  <c r="J34" i="10"/>
  <c r="K34" i="10"/>
  <c r="B34" i="10"/>
  <c r="Z132" i="9"/>
  <c r="Z131" i="9"/>
  <c r="Z130" i="9"/>
  <c r="Z129" i="9"/>
  <c r="Z128" i="9"/>
  <c r="Z127" i="9"/>
  <c r="Z126" i="9"/>
  <c r="Z125" i="9"/>
  <c r="Z124" i="9"/>
  <c r="Z123" i="9"/>
  <c r="Z115" i="9"/>
  <c r="J146" i="9"/>
  <c r="I146" i="9"/>
  <c r="H146" i="9"/>
  <c r="G146" i="9"/>
  <c r="F146" i="9"/>
  <c r="E146" i="9"/>
  <c r="D146" i="9"/>
  <c r="C146" i="9"/>
  <c r="B146" i="9"/>
  <c r="V145" i="9"/>
  <c r="U145" i="9"/>
  <c r="T145" i="9"/>
  <c r="S145" i="9"/>
  <c r="R145" i="9"/>
  <c r="Q145" i="9"/>
  <c r="P145" i="9"/>
  <c r="O145" i="9"/>
  <c r="N145" i="9"/>
  <c r="J145" i="9"/>
  <c r="I145" i="9"/>
  <c r="H145" i="9"/>
  <c r="G145" i="9"/>
  <c r="F145" i="9"/>
  <c r="E145" i="9"/>
  <c r="D145" i="9"/>
  <c r="C145" i="9"/>
  <c r="B145" i="9"/>
  <c r="V144" i="9"/>
  <c r="U144" i="9"/>
  <c r="T144" i="9"/>
  <c r="S144" i="9"/>
  <c r="R144" i="9"/>
  <c r="Q144" i="9"/>
  <c r="P144" i="9"/>
  <c r="O144" i="9"/>
  <c r="N144" i="9"/>
  <c r="J144" i="9"/>
  <c r="I144" i="9"/>
  <c r="H144" i="9"/>
  <c r="G144" i="9"/>
  <c r="F144" i="9"/>
  <c r="E144" i="9"/>
  <c r="D144" i="9"/>
  <c r="C144" i="9"/>
  <c r="B144" i="9"/>
  <c r="V143" i="9"/>
  <c r="U143" i="9"/>
  <c r="T143" i="9"/>
  <c r="S143" i="9"/>
  <c r="R143" i="9"/>
  <c r="Q143" i="9"/>
  <c r="P143" i="9"/>
  <c r="O143" i="9"/>
  <c r="N143" i="9"/>
  <c r="K143" i="9"/>
  <c r="V142" i="9"/>
  <c r="U142" i="9"/>
  <c r="T142" i="9"/>
  <c r="S142" i="9"/>
  <c r="R142" i="9"/>
  <c r="Q142" i="9"/>
  <c r="P142" i="9"/>
  <c r="O142" i="9"/>
  <c r="N142" i="9"/>
  <c r="K142" i="9"/>
  <c r="V141" i="9"/>
  <c r="U141" i="9"/>
  <c r="T141" i="9"/>
  <c r="S141" i="9"/>
  <c r="R141" i="9"/>
  <c r="Q141" i="9"/>
  <c r="P141" i="9"/>
  <c r="O141" i="9"/>
  <c r="N141" i="9"/>
  <c r="K141" i="9"/>
  <c r="V140" i="9"/>
  <c r="U140" i="9"/>
  <c r="T140" i="9"/>
  <c r="S140" i="9"/>
  <c r="R140" i="9"/>
  <c r="Q140" i="9"/>
  <c r="P140" i="9"/>
  <c r="O140" i="9"/>
  <c r="N140" i="9"/>
  <c r="K140" i="9"/>
  <c r="V139" i="9"/>
  <c r="U139" i="9"/>
  <c r="T139" i="9"/>
  <c r="S139" i="9"/>
  <c r="R139" i="9"/>
  <c r="Q139" i="9"/>
  <c r="P139" i="9"/>
  <c r="O139" i="9"/>
  <c r="N139" i="9"/>
  <c r="K139" i="9"/>
  <c r="V138" i="9"/>
  <c r="U138" i="9"/>
  <c r="T138" i="9"/>
  <c r="S138" i="9"/>
  <c r="R138" i="9"/>
  <c r="Q138" i="9"/>
  <c r="P138" i="9"/>
  <c r="O138" i="9"/>
  <c r="N138" i="9"/>
  <c r="K138" i="9"/>
  <c r="V137" i="9"/>
  <c r="U137" i="9"/>
  <c r="T137" i="9"/>
  <c r="S137" i="9"/>
  <c r="R137" i="9"/>
  <c r="Q137" i="9"/>
  <c r="P137" i="9"/>
  <c r="O137" i="9"/>
  <c r="N137" i="9"/>
  <c r="K137" i="9"/>
  <c r="V136" i="9"/>
  <c r="U136" i="9"/>
  <c r="T136" i="9"/>
  <c r="S136" i="9"/>
  <c r="R136" i="9"/>
  <c r="Q136" i="9"/>
  <c r="P136" i="9"/>
  <c r="O136" i="9"/>
  <c r="N136" i="9"/>
  <c r="K136" i="9"/>
  <c r="V135" i="9"/>
  <c r="U135" i="9"/>
  <c r="T135" i="9"/>
  <c r="S135" i="9"/>
  <c r="R135" i="9"/>
  <c r="Q135" i="9"/>
  <c r="P135" i="9"/>
  <c r="O135" i="9"/>
  <c r="N135" i="9"/>
  <c r="K135" i="9"/>
  <c r="V134" i="9"/>
  <c r="U134" i="9"/>
  <c r="T134" i="9"/>
  <c r="S134" i="9"/>
  <c r="R134" i="9"/>
  <c r="Q134" i="9"/>
  <c r="P134" i="9"/>
  <c r="O134" i="9"/>
  <c r="N134" i="9"/>
  <c r="K134" i="9"/>
  <c r="V133" i="9"/>
  <c r="U133" i="9"/>
  <c r="T133" i="9"/>
  <c r="S133" i="9"/>
  <c r="R133" i="9"/>
  <c r="Q133" i="9"/>
  <c r="P133" i="9"/>
  <c r="O133" i="9"/>
  <c r="N133" i="9"/>
  <c r="K133" i="9"/>
  <c r="V132" i="9"/>
  <c r="U132" i="9"/>
  <c r="T132" i="9"/>
  <c r="S132" i="9"/>
  <c r="R132" i="9"/>
  <c r="Q132" i="9"/>
  <c r="P132" i="9"/>
  <c r="O132" i="9"/>
  <c r="N132" i="9"/>
  <c r="K132" i="9"/>
  <c r="V131" i="9"/>
  <c r="U131" i="9"/>
  <c r="T131" i="9"/>
  <c r="S131" i="9"/>
  <c r="R131" i="9"/>
  <c r="Q131" i="9"/>
  <c r="P131" i="9"/>
  <c r="O131" i="9"/>
  <c r="N131" i="9"/>
  <c r="K131" i="9"/>
  <c r="V130" i="9"/>
  <c r="U130" i="9"/>
  <c r="T130" i="9"/>
  <c r="S130" i="9"/>
  <c r="R130" i="9"/>
  <c r="Q130" i="9"/>
  <c r="P130" i="9"/>
  <c r="O130" i="9"/>
  <c r="N130" i="9"/>
  <c r="K130" i="9"/>
  <c r="V129" i="9"/>
  <c r="U129" i="9"/>
  <c r="T129" i="9"/>
  <c r="S129" i="9"/>
  <c r="R129" i="9"/>
  <c r="Q129" i="9"/>
  <c r="P129" i="9"/>
  <c r="O129" i="9"/>
  <c r="N129" i="9"/>
  <c r="K129" i="9"/>
  <c r="V128" i="9"/>
  <c r="U128" i="9"/>
  <c r="T128" i="9"/>
  <c r="S128" i="9"/>
  <c r="R128" i="9"/>
  <c r="Q128" i="9"/>
  <c r="P128" i="9"/>
  <c r="O128" i="9"/>
  <c r="N128" i="9"/>
  <c r="K128" i="9"/>
  <c r="V127" i="9"/>
  <c r="U127" i="9"/>
  <c r="T127" i="9"/>
  <c r="S127" i="9"/>
  <c r="R127" i="9"/>
  <c r="Q127" i="9"/>
  <c r="P127" i="9"/>
  <c r="O127" i="9"/>
  <c r="N127" i="9"/>
  <c r="K127" i="9"/>
  <c r="V126" i="9"/>
  <c r="U126" i="9"/>
  <c r="T126" i="9"/>
  <c r="S126" i="9"/>
  <c r="R126" i="9"/>
  <c r="Q126" i="9"/>
  <c r="P126" i="9"/>
  <c r="O126" i="9"/>
  <c r="N126" i="9"/>
  <c r="K126" i="9"/>
  <c r="V125" i="9"/>
  <c r="U125" i="9"/>
  <c r="T125" i="9"/>
  <c r="S125" i="9"/>
  <c r="R125" i="9"/>
  <c r="Q125" i="9"/>
  <c r="P125" i="9"/>
  <c r="O125" i="9"/>
  <c r="N125" i="9"/>
  <c r="K125" i="9"/>
  <c r="V124" i="9"/>
  <c r="U124" i="9"/>
  <c r="T124" i="9"/>
  <c r="S124" i="9"/>
  <c r="R124" i="9"/>
  <c r="Q124" i="9"/>
  <c r="P124" i="9"/>
  <c r="O124" i="9"/>
  <c r="N124" i="9"/>
  <c r="K124" i="9"/>
  <c r="V123" i="9"/>
  <c r="U123" i="9"/>
  <c r="T123" i="9"/>
  <c r="S123" i="9"/>
  <c r="R123" i="9"/>
  <c r="Q123" i="9"/>
  <c r="P123" i="9"/>
  <c r="O123" i="9"/>
  <c r="N123" i="9"/>
  <c r="K123" i="9"/>
  <c r="V122" i="9"/>
  <c r="U122" i="9"/>
  <c r="T122" i="9"/>
  <c r="S122" i="9"/>
  <c r="R122" i="9"/>
  <c r="Q122" i="9"/>
  <c r="P122" i="9"/>
  <c r="O122" i="9"/>
  <c r="N122" i="9"/>
  <c r="K122" i="9"/>
  <c r="V121" i="9"/>
  <c r="U121" i="9"/>
  <c r="T121" i="9"/>
  <c r="S121" i="9"/>
  <c r="R121" i="9"/>
  <c r="Q121" i="9"/>
  <c r="P121" i="9"/>
  <c r="O121" i="9"/>
  <c r="N121" i="9"/>
  <c r="K121" i="9"/>
  <c r="V120" i="9"/>
  <c r="U120" i="9"/>
  <c r="T120" i="9"/>
  <c r="S120" i="9"/>
  <c r="R120" i="9"/>
  <c r="Q120" i="9"/>
  <c r="P120" i="9"/>
  <c r="O120" i="9"/>
  <c r="N120" i="9"/>
  <c r="K120" i="9"/>
  <c r="V119" i="9"/>
  <c r="U119" i="9"/>
  <c r="T119" i="9"/>
  <c r="S119" i="9"/>
  <c r="R119" i="9"/>
  <c r="Q119" i="9"/>
  <c r="P119" i="9"/>
  <c r="O119" i="9"/>
  <c r="N119" i="9"/>
  <c r="K119" i="9"/>
  <c r="V118" i="9"/>
  <c r="U118" i="9"/>
  <c r="T118" i="9"/>
  <c r="S118" i="9"/>
  <c r="R118" i="9"/>
  <c r="Q118" i="9"/>
  <c r="P118" i="9"/>
  <c r="O118" i="9"/>
  <c r="N118" i="9"/>
  <c r="K118" i="9"/>
  <c r="V117" i="9"/>
  <c r="U117" i="9"/>
  <c r="T117" i="9"/>
  <c r="S117" i="9"/>
  <c r="R117" i="9"/>
  <c r="Q117" i="9"/>
  <c r="P117" i="9"/>
  <c r="O117" i="9"/>
  <c r="N117" i="9"/>
  <c r="K117" i="9"/>
  <c r="V116" i="9"/>
  <c r="U116" i="9"/>
  <c r="U146" i="9" s="1"/>
  <c r="T116" i="9"/>
  <c r="T147" i="9" s="1"/>
  <c r="S116" i="9"/>
  <c r="S146" i="9" s="1"/>
  <c r="R116" i="9"/>
  <c r="R147" i="9" s="1"/>
  <c r="Q116" i="9"/>
  <c r="Q146" i="9" s="1"/>
  <c r="P116" i="9"/>
  <c r="P147" i="9" s="1"/>
  <c r="O116" i="9"/>
  <c r="O146" i="9" s="1"/>
  <c r="N116" i="9"/>
  <c r="N147" i="9" s="1"/>
  <c r="K116" i="9"/>
  <c r="K115" i="9"/>
  <c r="K114" i="9"/>
  <c r="Z95" i="9"/>
  <c r="Z94" i="9"/>
  <c r="Z93" i="9"/>
  <c r="Z92" i="9"/>
  <c r="Z91" i="9"/>
  <c r="Z90" i="9"/>
  <c r="Z89" i="9"/>
  <c r="Z88" i="9"/>
  <c r="Z87" i="9"/>
  <c r="Z86" i="9"/>
  <c r="Z78" i="9"/>
  <c r="J109" i="9"/>
  <c r="I109" i="9"/>
  <c r="H109" i="9"/>
  <c r="G109" i="9"/>
  <c r="F109" i="9"/>
  <c r="E109" i="9"/>
  <c r="D109" i="9"/>
  <c r="C109" i="9"/>
  <c r="B109" i="9"/>
  <c r="V108" i="9"/>
  <c r="U108" i="9"/>
  <c r="T108" i="9"/>
  <c r="S108" i="9"/>
  <c r="R108" i="9"/>
  <c r="Q108" i="9"/>
  <c r="P108" i="9"/>
  <c r="O108" i="9"/>
  <c r="N108" i="9"/>
  <c r="J108" i="9"/>
  <c r="I108" i="9"/>
  <c r="H108" i="9"/>
  <c r="G108" i="9"/>
  <c r="F108" i="9"/>
  <c r="E108" i="9"/>
  <c r="D108" i="9"/>
  <c r="C108" i="9"/>
  <c r="B108" i="9"/>
  <c r="V107" i="9"/>
  <c r="U107" i="9"/>
  <c r="T107" i="9"/>
  <c r="S107" i="9"/>
  <c r="R107" i="9"/>
  <c r="Q107" i="9"/>
  <c r="P107" i="9"/>
  <c r="O107" i="9"/>
  <c r="N107" i="9"/>
  <c r="J107" i="9"/>
  <c r="I107" i="9"/>
  <c r="H107" i="9"/>
  <c r="G107" i="9"/>
  <c r="F107" i="9"/>
  <c r="E107" i="9"/>
  <c r="D107" i="9"/>
  <c r="C107" i="9"/>
  <c r="B107" i="9"/>
  <c r="V106" i="9"/>
  <c r="U106" i="9"/>
  <c r="T106" i="9"/>
  <c r="S106" i="9"/>
  <c r="R106" i="9"/>
  <c r="Q106" i="9"/>
  <c r="P106" i="9"/>
  <c r="O106" i="9"/>
  <c r="N106" i="9"/>
  <c r="K106" i="9"/>
  <c r="V105" i="9"/>
  <c r="U105" i="9"/>
  <c r="T105" i="9"/>
  <c r="S105" i="9"/>
  <c r="R105" i="9"/>
  <c r="Q105" i="9"/>
  <c r="P105" i="9"/>
  <c r="O105" i="9"/>
  <c r="N105" i="9"/>
  <c r="K105" i="9"/>
  <c r="V104" i="9"/>
  <c r="U104" i="9"/>
  <c r="T104" i="9"/>
  <c r="S104" i="9"/>
  <c r="R104" i="9"/>
  <c r="Q104" i="9"/>
  <c r="P104" i="9"/>
  <c r="O104" i="9"/>
  <c r="N104" i="9"/>
  <c r="K104" i="9"/>
  <c r="V103" i="9"/>
  <c r="U103" i="9"/>
  <c r="T103" i="9"/>
  <c r="S103" i="9"/>
  <c r="R103" i="9"/>
  <c r="Q103" i="9"/>
  <c r="P103" i="9"/>
  <c r="O103" i="9"/>
  <c r="N103" i="9"/>
  <c r="K103" i="9"/>
  <c r="V102" i="9"/>
  <c r="U102" i="9"/>
  <c r="T102" i="9"/>
  <c r="S102" i="9"/>
  <c r="R102" i="9"/>
  <c r="Q102" i="9"/>
  <c r="P102" i="9"/>
  <c r="O102" i="9"/>
  <c r="N102" i="9"/>
  <c r="K102" i="9"/>
  <c r="V101" i="9"/>
  <c r="U101" i="9"/>
  <c r="T101" i="9"/>
  <c r="S101" i="9"/>
  <c r="R101" i="9"/>
  <c r="Q101" i="9"/>
  <c r="P101" i="9"/>
  <c r="O101" i="9"/>
  <c r="N101" i="9"/>
  <c r="K101" i="9"/>
  <c r="V100" i="9"/>
  <c r="U100" i="9"/>
  <c r="T100" i="9"/>
  <c r="S100" i="9"/>
  <c r="R100" i="9"/>
  <c r="Q100" i="9"/>
  <c r="P100" i="9"/>
  <c r="O100" i="9"/>
  <c r="N100" i="9"/>
  <c r="K100" i="9"/>
  <c r="V99" i="9"/>
  <c r="U99" i="9"/>
  <c r="T99" i="9"/>
  <c r="S99" i="9"/>
  <c r="R99" i="9"/>
  <c r="Q99" i="9"/>
  <c r="P99" i="9"/>
  <c r="O99" i="9"/>
  <c r="N99" i="9"/>
  <c r="K99" i="9"/>
  <c r="V98" i="9"/>
  <c r="U98" i="9"/>
  <c r="T98" i="9"/>
  <c r="S98" i="9"/>
  <c r="R98" i="9"/>
  <c r="Q98" i="9"/>
  <c r="P98" i="9"/>
  <c r="O98" i="9"/>
  <c r="N98" i="9"/>
  <c r="K98" i="9"/>
  <c r="V97" i="9"/>
  <c r="U97" i="9"/>
  <c r="T97" i="9"/>
  <c r="S97" i="9"/>
  <c r="R97" i="9"/>
  <c r="Q97" i="9"/>
  <c r="P97" i="9"/>
  <c r="O97" i="9"/>
  <c r="N97" i="9"/>
  <c r="K97" i="9"/>
  <c r="V96" i="9"/>
  <c r="U96" i="9"/>
  <c r="T96" i="9"/>
  <c r="S96" i="9"/>
  <c r="R96" i="9"/>
  <c r="Q96" i="9"/>
  <c r="P96" i="9"/>
  <c r="O96" i="9"/>
  <c r="N96" i="9"/>
  <c r="K96" i="9"/>
  <c r="V95" i="9"/>
  <c r="U95" i="9"/>
  <c r="T95" i="9"/>
  <c r="S95" i="9"/>
  <c r="R95" i="9"/>
  <c r="Q95" i="9"/>
  <c r="P95" i="9"/>
  <c r="O95" i="9"/>
  <c r="N95" i="9"/>
  <c r="K95" i="9"/>
  <c r="V94" i="9"/>
  <c r="U94" i="9"/>
  <c r="T94" i="9"/>
  <c r="S94" i="9"/>
  <c r="R94" i="9"/>
  <c r="Q94" i="9"/>
  <c r="P94" i="9"/>
  <c r="O94" i="9"/>
  <c r="N94" i="9"/>
  <c r="K94" i="9"/>
  <c r="V93" i="9"/>
  <c r="U93" i="9"/>
  <c r="T93" i="9"/>
  <c r="S93" i="9"/>
  <c r="R93" i="9"/>
  <c r="Q93" i="9"/>
  <c r="P93" i="9"/>
  <c r="O93" i="9"/>
  <c r="N93" i="9"/>
  <c r="K93" i="9"/>
  <c r="V92" i="9"/>
  <c r="U92" i="9"/>
  <c r="T92" i="9"/>
  <c r="S92" i="9"/>
  <c r="R92" i="9"/>
  <c r="Q92" i="9"/>
  <c r="P92" i="9"/>
  <c r="O92" i="9"/>
  <c r="N92" i="9"/>
  <c r="K92" i="9"/>
  <c r="V91" i="9"/>
  <c r="U91" i="9"/>
  <c r="T91" i="9"/>
  <c r="S91" i="9"/>
  <c r="R91" i="9"/>
  <c r="Q91" i="9"/>
  <c r="P91" i="9"/>
  <c r="O91" i="9"/>
  <c r="N91" i="9"/>
  <c r="K91" i="9"/>
  <c r="V90" i="9"/>
  <c r="U90" i="9"/>
  <c r="T90" i="9"/>
  <c r="S90" i="9"/>
  <c r="R90" i="9"/>
  <c r="Q90" i="9"/>
  <c r="P90" i="9"/>
  <c r="O90" i="9"/>
  <c r="N90" i="9"/>
  <c r="K90" i="9"/>
  <c r="V89" i="9"/>
  <c r="U89" i="9"/>
  <c r="T89" i="9"/>
  <c r="S89" i="9"/>
  <c r="R89" i="9"/>
  <c r="Q89" i="9"/>
  <c r="P89" i="9"/>
  <c r="O89" i="9"/>
  <c r="N89" i="9"/>
  <c r="K89" i="9"/>
  <c r="V88" i="9"/>
  <c r="U88" i="9"/>
  <c r="T88" i="9"/>
  <c r="S88" i="9"/>
  <c r="R88" i="9"/>
  <c r="Q88" i="9"/>
  <c r="P88" i="9"/>
  <c r="O88" i="9"/>
  <c r="N88" i="9"/>
  <c r="K88" i="9"/>
  <c r="V87" i="9"/>
  <c r="U87" i="9"/>
  <c r="T87" i="9"/>
  <c r="S87" i="9"/>
  <c r="R87" i="9"/>
  <c r="Q87" i="9"/>
  <c r="P87" i="9"/>
  <c r="O87" i="9"/>
  <c r="N87" i="9"/>
  <c r="K87" i="9"/>
  <c r="V86" i="9"/>
  <c r="U86" i="9"/>
  <c r="T86" i="9"/>
  <c r="S86" i="9"/>
  <c r="R86" i="9"/>
  <c r="Q86" i="9"/>
  <c r="P86" i="9"/>
  <c r="O86" i="9"/>
  <c r="N86" i="9"/>
  <c r="K86" i="9"/>
  <c r="V85" i="9"/>
  <c r="U85" i="9"/>
  <c r="T85" i="9"/>
  <c r="S85" i="9"/>
  <c r="R85" i="9"/>
  <c r="Q85" i="9"/>
  <c r="P85" i="9"/>
  <c r="O85" i="9"/>
  <c r="N85" i="9"/>
  <c r="K85" i="9"/>
  <c r="V84" i="9"/>
  <c r="U84" i="9"/>
  <c r="T84" i="9"/>
  <c r="S84" i="9"/>
  <c r="R84" i="9"/>
  <c r="Q84" i="9"/>
  <c r="P84" i="9"/>
  <c r="O84" i="9"/>
  <c r="N84" i="9"/>
  <c r="K84" i="9"/>
  <c r="V83" i="9"/>
  <c r="U83" i="9"/>
  <c r="T83" i="9"/>
  <c r="S83" i="9"/>
  <c r="R83" i="9"/>
  <c r="Q83" i="9"/>
  <c r="P83" i="9"/>
  <c r="O83" i="9"/>
  <c r="N83" i="9"/>
  <c r="K83" i="9"/>
  <c r="V82" i="9"/>
  <c r="U82" i="9"/>
  <c r="T82" i="9"/>
  <c r="S82" i="9"/>
  <c r="R82" i="9"/>
  <c r="Q82" i="9"/>
  <c r="P82" i="9"/>
  <c r="O82" i="9"/>
  <c r="N82" i="9"/>
  <c r="K82" i="9"/>
  <c r="V81" i="9"/>
  <c r="U81" i="9"/>
  <c r="T81" i="9"/>
  <c r="S81" i="9"/>
  <c r="R81" i="9"/>
  <c r="Q81" i="9"/>
  <c r="P81" i="9"/>
  <c r="O81" i="9"/>
  <c r="N81" i="9"/>
  <c r="K81" i="9"/>
  <c r="V80" i="9"/>
  <c r="U80" i="9"/>
  <c r="T80" i="9"/>
  <c r="S80" i="9"/>
  <c r="R80" i="9"/>
  <c r="Q80" i="9"/>
  <c r="P80" i="9"/>
  <c r="O80" i="9"/>
  <c r="N80" i="9"/>
  <c r="K80" i="9"/>
  <c r="V79" i="9"/>
  <c r="V109" i="9" s="1"/>
  <c r="U79" i="9"/>
  <c r="U110" i="9" s="1"/>
  <c r="T79" i="9"/>
  <c r="T109" i="9" s="1"/>
  <c r="S79" i="9"/>
  <c r="S110" i="9" s="1"/>
  <c r="R79" i="9"/>
  <c r="R109" i="9" s="1"/>
  <c r="Q79" i="9"/>
  <c r="Q110" i="9" s="1"/>
  <c r="P79" i="9"/>
  <c r="P109" i="9" s="1"/>
  <c r="O79" i="9"/>
  <c r="O110" i="9" s="1"/>
  <c r="N79" i="9"/>
  <c r="N109" i="9" s="1"/>
  <c r="K79" i="9"/>
  <c r="K78" i="9"/>
  <c r="K77" i="9"/>
  <c r="Z58" i="9"/>
  <c r="Z57" i="9"/>
  <c r="Z56" i="9"/>
  <c r="Z55" i="9"/>
  <c r="Z54" i="9"/>
  <c r="Z53" i="9"/>
  <c r="Z52" i="9"/>
  <c r="Z51" i="9"/>
  <c r="Z50" i="9"/>
  <c r="Z49" i="9"/>
  <c r="Z41" i="9"/>
  <c r="J72" i="9"/>
  <c r="I72" i="9"/>
  <c r="H72" i="9"/>
  <c r="G72" i="9"/>
  <c r="F72" i="9"/>
  <c r="E72" i="9"/>
  <c r="D72" i="9"/>
  <c r="C72" i="9"/>
  <c r="B72" i="9"/>
  <c r="V71" i="9"/>
  <c r="U71" i="9"/>
  <c r="T71" i="9"/>
  <c r="S71" i="9"/>
  <c r="R71" i="9"/>
  <c r="Q71" i="9"/>
  <c r="P71" i="9"/>
  <c r="O71" i="9"/>
  <c r="N71" i="9"/>
  <c r="J71" i="9"/>
  <c r="I71" i="9"/>
  <c r="H71" i="9"/>
  <c r="G71" i="9"/>
  <c r="F71" i="9"/>
  <c r="E71" i="9"/>
  <c r="D71" i="9"/>
  <c r="C71" i="9"/>
  <c r="B71" i="9"/>
  <c r="V70" i="9"/>
  <c r="U70" i="9"/>
  <c r="T70" i="9"/>
  <c r="S70" i="9"/>
  <c r="R70" i="9"/>
  <c r="Q70" i="9"/>
  <c r="P70" i="9"/>
  <c r="O70" i="9"/>
  <c r="N70" i="9"/>
  <c r="J70" i="9"/>
  <c r="I70" i="9"/>
  <c r="H70" i="9"/>
  <c r="G70" i="9"/>
  <c r="F70" i="9"/>
  <c r="E70" i="9"/>
  <c r="D70" i="9"/>
  <c r="C70" i="9"/>
  <c r="B70" i="9"/>
  <c r="V69" i="9"/>
  <c r="U69" i="9"/>
  <c r="T69" i="9"/>
  <c r="S69" i="9"/>
  <c r="R69" i="9"/>
  <c r="Q69" i="9"/>
  <c r="P69" i="9"/>
  <c r="O69" i="9"/>
  <c r="N69" i="9"/>
  <c r="K69" i="9"/>
  <c r="V68" i="9"/>
  <c r="U68" i="9"/>
  <c r="T68" i="9"/>
  <c r="S68" i="9"/>
  <c r="R68" i="9"/>
  <c r="Q68" i="9"/>
  <c r="P68" i="9"/>
  <c r="O68" i="9"/>
  <c r="N68" i="9"/>
  <c r="K68" i="9"/>
  <c r="V67" i="9"/>
  <c r="U67" i="9"/>
  <c r="T67" i="9"/>
  <c r="S67" i="9"/>
  <c r="R67" i="9"/>
  <c r="Q67" i="9"/>
  <c r="P67" i="9"/>
  <c r="O67" i="9"/>
  <c r="N67" i="9"/>
  <c r="K67" i="9"/>
  <c r="V66" i="9"/>
  <c r="U66" i="9"/>
  <c r="T66" i="9"/>
  <c r="S66" i="9"/>
  <c r="R66" i="9"/>
  <c r="Q66" i="9"/>
  <c r="P66" i="9"/>
  <c r="O66" i="9"/>
  <c r="N66" i="9"/>
  <c r="K66" i="9"/>
  <c r="V65" i="9"/>
  <c r="U65" i="9"/>
  <c r="T65" i="9"/>
  <c r="S65" i="9"/>
  <c r="R65" i="9"/>
  <c r="Q65" i="9"/>
  <c r="P65" i="9"/>
  <c r="O65" i="9"/>
  <c r="N65" i="9"/>
  <c r="K65" i="9"/>
  <c r="V64" i="9"/>
  <c r="U64" i="9"/>
  <c r="T64" i="9"/>
  <c r="S64" i="9"/>
  <c r="R64" i="9"/>
  <c r="Q64" i="9"/>
  <c r="P64" i="9"/>
  <c r="O64" i="9"/>
  <c r="N64" i="9"/>
  <c r="K64" i="9"/>
  <c r="V63" i="9"/>
  <c r="U63" i="9"/>
  <c r="T63" i="9"/>
  <c r="S63" i="9"/>
  <c r="R63" i="9"/>
  <c r="Q63" i="9"/>
  <c r="P63" i="9"/>
  <c r="O63" i="9"/>
  <c r="N63" i="9"/>
  <c r="K63" i="9"/>
  <c r="V62" i="9"/>
  <c r="U62" i="9"/>
  <c r="T62" i="9"/>
  <c r="S62" i="9"/>
  <c r="R62" i="9"/>
  <c r="Q62" i="9"/>
  <c r="P62" i="9"/>
  <c r="O62" i="9"/>
  <c r="N62" i="9"/>
  <c r="K62" i="9"/>
  <c r="V61" i="9"/>
  <c r="U61" i="9"/>
  <c r="T61" i="9"/>
  <c r="S61" i="9"/>
  <c r="R61" i="9"/>
  <c r="Q61" i="9"/>
  <c r="P61" i="9"/>
  <c r="O61" i="9"/>
  <c r="N61" i="9"/>
  <c r="K61" i="9"/>
  <c r="V60" i="9"/>
  <c r="U60" i="9"/>
  <c r="T60" i="9"/>
  <c r="S60" i="9"/>
  <c r="R60" i="9"/>
  <c r="Q60" i="9"/>
  <c r="P60" i="9"/>
  <c r="O60" i="9"/>
  <c r="N60" i="9"/>
  <c r="K60" i="9"/>
  <c r="V59" i="9"/>
  <c r="U59" i="9"/>
  <c r="T59" i="9"/>
  <c r="S59" i="9"/>
  <c r="R59" i="9"/>
  <c r="Q59" i="9"/>
  <c r="P59" i="9"/>
  <c r="O59" i="9"/>
  <c r="N59" i="9"/>
  <c r="K59" i="9"/>
  <c r="V58" i="9"/>
  <c r="U58" i="9"/>
  <c r="T58" i="9"/>
  <c r="S58" i="9"/>
  <c r="R58" i="9"/>
  <c r="Q58" i="9"/>
  <c r="P58" i="9"/>
  <c r="O58" i="9"/>
  <c r="N58" i="9"/>
  <c r="K58" i="9"/>
  <c r="V57" i="9"/>
  <c r="U57" i="9"/>
  <c r="T57" i="9"/>
  <c r="S57" i="9"/>
  <c r="R57" i="9"/>
  <c r="Q57" i="9"/>
  <c r="P57" i="9"/>
  <c r="O57" i="9"/>
  <c r="N57" i="9"/>
  <c r="K57" i="9"/>
  <c r="V56" i="9"/>
  <c r="U56" i="9"/>
  <c r="T56" i="9"/>
  <c r="S56" i="9"/>
  <c r="R56" i="9"/>
  <c r="Q56" i="9"/>
  <c r="P56" i="9"/>
  <c r="O56" i="9"/>
  <c r="N56" i="9"/>
  <c r="K56" i="9"/>
  <c r="V55" i="9"/>
  <c r="U55" i="9"/>
  <c r="T55" i="9"/>
  <c r="S55" i="9"/>
  <c r="R55" i="9"/>
  <c r="Q55" i="9"/>
  <c r="P55" i="9"/>
  <c r="O55" i="9"/>
  <c r="N55" i="9"/>
  <c r="K55" i="9"/>
  <c r="V54" i="9"/>
  <c r="U54" i="9"/>
  <c r="T54" i="9"/>
  <c r="S54" i="9"/>
  <c r="R54" i="9"/>
  <c r="Q54" i="9"/>
  <c r="P54" i="9"/>
  <c r="O54" i="9"/>
  <c r="N54" i="9"/>
  <c r="K54" i="9"/>
  <c r="V53" i="9"/>
  <c r="U53" i="9"/>
  <c r="T53" i="9"/>
  <c r="S53" i="9"/>
  <c r="R53" i="9"/>
  <c r="Q53" i="9"/>
  <c r="P53" i="9"/>
  <c r="O53" i="9"/>
  <c r="N53" i="9"/>
  <c r="K53" i="9"/>
  <c r="V52" i="9"/>
  <c r="U52" i="9"/>
  <c r="T52" i="9"/>
  <c r="S52" i="9"/>
  <c r="R52" i="9"/>
  <c r="Q52" i="9"/>
  <c r="P52" i="9"/>
  <c r="O52" i="9"/>
  <c r="N52" i="9"/>
  <c r="K52" i="9"/>
  <c r="V51" i="9"/>
  <c r="U51" i="9"/>
  <c r="T51" i="9"/>
  <c r="S51" i="9"/>
  <c r="R51" i="9"/>
  <c r="Q51" i="9"/>
  <c r="P51" i="9"/>
  <c r="O51" i="9"/>
  <c r="N51" i="9"/>
  <c r="K51" i="9"/>
  <c r="V50" i="9"/>
  <c r="U50" i="9"/>
  <c r="T50" i="9"/>
  <c r="S50" i="9"/>
  <c r="R50" i="9"/>
  <c r="Q50" i="9"/>
  <c r="P50" i="9"/>
  <c r="O50" i="9"/>
  <c r="N50" i="9"/>
  <c r="K50" i="9"/>
  <c r="V49" i="9"/>
  <c r="U49" i="9"/>
  <c r="T49" i="9"/>
  <c r="S49" i="9"/>
  <c r="R49" i="9"/>
  <c r="Q49" i="9"/>
  <c r="P49" i="9"/>
  <c r="O49" i="9"/>
  <c r="N49" i="9"/>
  <c r="K49" i="9"/>
  <c r="V48" i="9"/>
  <c r="U48" i="9"/>
  <c r="T48" i="9"/>
  <c r="S48" i="9"/>
  <c r="R48" i="9"/>
  <c r="Q48" i="9"/>
  <c r="P48" i="9"/>
  <c r="O48" i="9"/>
  <c r="N48" i="9"/>
  <c r="K48" i="9"/>
  <c r="V47" i="9"/>
  <c r="U47" i="9"/>
  <c r="T47" i="9"/>
  <c r="S47" i="9"/>
  <c r="R47" i="9"/>
  <c r="Q47" i="9"/>
  <c r="P47" i="9"/>
  <c r="O47" i="9"/>
  <c r="N47" i="9"/>
  <c r="K47" i="9"/>
  <c r="V46" i="9"/>
  <c r="U46" i="9"/>
  <c r="T46" i="9"/>
  <c r="S46" i="9"/>
  <c r="R46" i="9"/>
  <c r="Q46" i="9"/>
  <c r="P46" i="9"/>
  <c r="O46" i="9"/>
  <c r="N46" i="9"/>
  <c r="K46" i="9"/>
  <c r="V45" i="9"/>
  <c r="U45" i="9"/>
  <c r="T45" i="9"/>
  <c r="S45" i="9"/>
  <c r="R45" i="9"/>
  <c r="Q45" i="9"/>
  <c r="P45" i="9"/>
  <c r="O45" i="9"/>
  <c r="N45" i="9"/>
  <c r="K45" i="9"/>
  <c r="V44" i="9"/>
  <c r="U44" i="9"/>
  <c r="T44" i="9"/>
  <c r="S44" i="9"/>
  <c r="R44" i="9"/>
  <c r="Q44" i="9"/>
  <c r="P44" i="9"/>
  <c r="O44" i="9"/>
  <c r="N44" i="9"/>
  <c r="K44" i="9"/>
  <c r="V43" i="9"/>
  <c r="U43" i="9"/>
  <c r="T43" i="9"/>
  <c r="S43" i="9"/>
  <c r="R43" i="9"/>
  <c r="Q43" i="9"/>
  <c r="P43" i="9"/>
  <c r="O43" i="9"/>
  <c r="N43" i="9"/>
  <c r="K43" i="9"/>
  <c r="V42" i="9"/>
  <c r="V73" i="9" s="1"/>
  <c r="U42" i="9"/>
  <c r="U72" i="9" s="1"/>
  <c r="T42" i="9"/>
  <c r="T73" i="9" s="1"/>
  <c r="S42" i="9"/>
  <c r="S72" i="9" s="1"/>
  <c r="R42" i="9"/>
  <c r="R73" i="9" s="1"/>
  <c r="Q42" i="9"/>
  <c r="Q72" i="9" s="1"/>
  <c r="P42" i="9"/>
  <c r="P73" i="9" s="1"/>
  <c r="O42" i="9"/>
  <c r="O72" i="9" s="1"/>
  <c r="N42" i="9"/>
  <c r="N73" i="9" s="1"/>
  <c r="K42" i="9"/>
  <c r="K41" i="9"/>
  <c r="K40" i="9"/>
  <c r="V147" i="9" l="1"/>
  <c r="W127" i="9"/>
  <c r="W129" i="9"/>
  <c r="W133" i="9"/>
  <c r="W135" i="9"/>
  <c r="W137" i="9"/>
  <c r="W139" i="9"/>
  <c r="W141" i="9"/>
  <c r="W143" i="9"/>
  <c r="W145" i="9"/>
  <c r="AA94" i="9"/>
  <c r="W119" i="9"/>
  <c r="W121" i="9"/>
  <c r="W123" i="9"/>
  <c r="W125" i="9"/>
  <c r="W131" i="9"/>
  <c r="AA55" i="9"/>
  <c r="AA86" i="9"/>
  <c r="AA90" i="9"/>
  <c r="AA57" i="9"/>
  <c r="W81" i="9"/>
  <c r="W83" i="9"/>
  <c r="W85" i="9"/>
  <c r="W87" i="9"/>
  <c r="W89" i="9"/>
  <c r="W91" i="9"/>
  <c r="W93" i="9"/>
  <c r="W95" i="9"/>
  <c r="W97" i="9"/>
  <c r="W99" i="9"/>
  <c r="W101" i="9"/>
  <c r="W103" i="9"/>
  <c r="W105" i="9"/>
  <c r="W107" i="9"/>
  <c r="AA88" i="9"/>
  <c r="AA92" i="9"/>
  <c r="AA49" i="9"/>
  <c r="AA50" i="9"/>
  <c r="AA51" i="9"/>
  <c r="AA52" i="9"/>
  <c r="AA53" i="9"/>
  <c r="AA54" i="9"/>
  <c r="AA56" i="9"/>
  <c r="AA87" i="9"/>
  <c r="AA89" i="9"/>
  <c r="AA91" i="9"/>
  <c r="AA93" i="9"/>
  <c r="O147" i="9"/>
  <c r="Q147" i="9"/>
  <c r="S147" i="9"/>
  <c r="U147" i="9"/>
  <c r="AA123" i="9"/>
  <c r="AA124" i="9"/>
  <c r="AA125" i="9"/>
  <c r="AA126" i="9"/>
  <c r="AA127" i="9"/>
  <c r="AA128" i="9"/>
  <c r="AA129" i="9"/>
  <c r="AA130" i="9"/>
  <c r="AA131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80" i="9"/>
  <c r="P110" i="9"/>
  <c r="R110" i="9"/>
  <c r="T110" i="9"/>
  <c r="V110" i="9"/>
  <c r="W82" i="9"/>
  <c r="W84" i="9"/>
  <c r="W86" i="9"/>
  <c r="W88" i="9"/>
  <c r="W90" i="9"/>
  <c r="W92" i="9"/>
  <c r="W94" i="9"/>
  <c r="W96" i="9"/>
  <c r="W98" i="9"/>
  <c r="W100" i="9"/>
  <c r="W102" i="9"/>
  <c r="W104" i="9"/>
  <c r="W106" i="9"/>
  <c r="W108" i="9"/>
  <c r="W118" i="9"/>
  <c r="W120" i="9"/>
  <c r="W122" i="9"/>
  <c r="W124" i="9"/>
  <c r="W126" i="9"/>
  <c r="W128" i="9"/>
  <c r="W130" i="9"/>
  <c r="W132" i="9"/>
  <c r="W134" i="9"/>
  <c r="W136" i="9"/>
  <c r="W138" i="9"/>
  <c r="W140" i="9"/>
  <c r="W142" i="9"/>
  <c r="W144" i="9"/>
  <c r="P34" i="10"/>
  <c r="Q33" i="10" s="1"/>
  <c r="W117" i="9"/>
  <c r="N146" i="9"/>
  <c r="P146" i="9"/>
  <c r="R146" i="9"/>
  <c r="T146" i="9"/>
  <c r="V146" i="9"/>
  <c r="W116" i="9"/>
  <c r="W79" i="9"/>
  <c r="O109" i="9"/>
  <c r="Q109" i="9"/>
  <c r="S109" i="9"/>
  <c r="U109" i="9"/>
  <c r="N110" i="9"/>
  <c r="N72" i="9"/>
  <c r="P72" i="9"/>
  <c r="R72" i="9"/>
  <c r="T72" i="9"/>
  <c r="V72" i="9"/>
  <c r="O73" i="9"/>
  <c r="Q73" i="9"/>
  <c r="S73" i="9"/>
  <c r="U73" i="9"/>
  <c r="W42" i="9"/>
  <c r="Q26" i="10" l="1"/>
  <c r="AI26" i="10" s="1"/>
  <c r="AA26" i="10"/>
  <c r="Y26" i="10"/>
  <c r="AG26" i="10"/>
  <c r="AE26" i="10"/>
  <c r="AC26" i="10"/>
  <c r="AC33" i="10"/>
  <c r="AI33" i="10"/>
  <c r="AG33" i="10"/>
  <c r="AE33" i="10"/>
  <c r="AA33" i="10"/>
  <c r="Y33" i="10"/>
  <c r="Q25" i="10"/>
  <c r="U25" i="10" s="1"/>
  <c r="Q30" i="10"/>
  <c r="Q24" i="10"/>
  <c r="Z77" i="9"/>
  <c r="Z40" i="9"/>
  <c r="Z114" i="9"/>
  <c r="W25" i="10"/>
  <c r="S25" i="10"/>
  <c r="U26" i="10"/>
  <c r="S26" i="10"/>
  <c r="W26" i="10"/>
  <c r="W30" i="10"/>
  <c r="W33" i="10"/>
  <c r="S33" i="10"/>
  <c r="U33" i="10"/>
  <c r="Q27" i="10"/>
  <c r="Q28" i="10"/>
  <c r="Q32" i="10"/>
  <c r="Q22" i="10"/>
  <c r="Q31" i="10"/>
  <c r="Q29" i="10"/>
  <c r="Z20" i="9"/>
  <c r="Z19" i="9"/>
  <c r="Z18" i="9"/>
  <c r="Z17" i="9"/>
  <c r="Z16" i="9"/>
  <c r="Z15" i="9"/>
  <c r="Z14" i="9"/>
  <c r="Z13" i="9"/>
  <c r="Z12" i="9"/>
  <c r="AE31" i="10" l="1"/>
  <c r="AC31" i="10"/>
  <c r="AI31" i="10"/>
  <c r="AG31" i="10"/>
  <c r="AA31" i="10"/>
  <c r="Y31" i="10"/>
  <c r="AI32" i="10"/>
  <c r="AG32" i="10"/>
  <c r="AA32" i="10"/>
  <c r="AE32" i="10"/>
  <c r="AC32" i="10"/>
  <c r="Y32" i="10"/>
  <c r="AG23" i="10"/>
  <c r="AE23" i="10"/>
  <c r="AC23" i="10"/>
  <c r="AA23" i="10"/>
  <c r="Y23" i="10"/>
  <c r="AI23" i="10"/>
  <c r="AI30" i="10"/>
  <c r="AG30" i="10"/>
  <c r="AA30" i="10"/>
  <c r="Y30" i="10"/>
  <c r="AE30" i="10"/>
  <c r="AC30" i="10"/>
  <c r="AE29" i="10"/>
  <c r="AC29" i="10"/>
  <c r="AI29" i="10"/>
  <c r="AG29" i="10"/>
  <c r="AA29" i="10"/>
  <c r="Y29" i="10"/>
  <c r="AI22" i="10"/>
  <c r="AE22" i="10"/>
  <c r="AA22" i="10"/>
  <c r="AG22" i="10"/>
  <c r="AC22" i="10"/>
  <c r="AI28" i="10"/>
  <c r="AA28" i="10"/>
  <c r="Y28" i="10"/>
  <c r="AG28" i="10"/>
  <c r="AE28" i="10"/>
  <c r="AC28" i="10"/>
  <c r="AG27" i="10"/>
  <c r="AE27" i="10"/>
  <c r="AC27" i="10"/>
  <c r="AI27" i="10"/>
  <c r="AA27" i="10"/>
  <c r="Y27" i="10"/>
  <c r="S30" i="10"/>
  <c r="U30" i="10"/>
  <c r="W24" i="10"/>
  <c r="AE24" i="10"/>
  <c r="AC24" i="10"/>
  <c r="AA24" i="10"/>
  <c r="AI24" i="10"/>
  <c r="U24" i="10"/>
  <c r="AG24" i="10"/>
  <c r="Y24" i="10"/>
  <c r="AG25" i="10"/>
  <c r="AE25" i="10"/>
  <c r="AC25" i="10"/>
  <c r="AI25" i="10"/>
  <c r="AA25" i="10"/>
  <c r="Y25" i="10"/>
  <c r="W29" i="10"/>
  <c r="S29" i="10"/>
  <c r="U29" i="10"/>
  <c r="W31" i="10"/>
  <c r="S31" i="10"/>
  <c r="U31" i="10"/>
  <c r="U32" i="10"/>
  <c r="W32" i="10"/>
  <c r="S32" i="10"/>
  <c r="W23" i="10"/>
  <c r="U23" i="10"/>
  <c r="S23" i="10"/>
  <c r="S24" i="10"/>
  <c r="S22" i="10"/>
  <c r="W22" i="10"/>
  <c r="Y22" i="10"/>
  <c r="U22" i="10"/>
  <c r="U28" i="10"/>
  <c r="S28" i="10"/>
  <c r="W28" i="10"/>
  <c r="W27" i="10"/>
  <c r="U27" i="10"/>
  <c r="S27" i="10"/>
  <c r="P8" i="4"/>
  <c r="P7" i="4"/>
  <c r="P6" i="4"/>
  <c r="P5" i="4"/>
  <c r="P4" i="4"/>
  <c r="P3" i="4"/>
  <c r="P9" i="4" s="1"/>
  <c r="E19" i="4"/>
  <c r="J8" i="4" s="1"/>
  <c r="E20" i="4"/>
  <c r="H9" i="4" s="1"/>
  <c r="E21" i="4"/>
  <c r="I9" i="4" s="1"/>
  <c r="E22" i="4"/>
  <c r="J9" i="4" s="1"/>
  <c r="E23" i="4"/>
  <c r="H10" i="4" s="1"/>
  <c r="E24" i="4"/>
  <c r="I10" i="4" s="1"/>
  <c r="E25" i="4"/>
  <c r="J10" i="4" s="1"/>
  <c r="E26" i="4"/>
  <c r="H11" i="4" s="1"/>
  <c r="E27" i="4"/>
  <c r="I11" i="4" s="1"/>
  <c r="E28" i="4"/>
  <c r="J11" i="4" s="1"/>
  <c r="E3" i="4"/>
  <c r="I3" i="4" s="1"/>
  <c r="E4" i="4"/>
  <c r="J3" i="4" s="1"/>
  <c r="E5" i="4"/>
  <c r="H4" i="4" s="1"/>
  <c r="E6" i="4"/>
  <c r="I4" i="4" s="1"/>
  <c r="E7" i="4"/>
  <c r="J4" i="4" s="1"/>
  <c r="E8" i="4"/>
  <c r="H5" i="4" s="1"/>
  <c r="E9" i="4"/>
  <c r="I5" i="4" s="1"/>
  <c r="E10" i="4"/>
  <c r="J5" i="4" s="1"/>
  <c r="E11" i="4"/>
  <c r="H6" i="4" s="1"/>
  <c r="E12" i="4"/>
  <c r="I6" i="4" s="1"/>
  <c r="E13" i="4"/>
  <c r="J6" i="4" s="1"/>
  <c r="E14" i="4"/>
  <c r="H7" i="4" s="1"/>
  <c r="E15" i="4"/>
  <c r="I7" i="4" s="1"/>
  <c r="E16" i="4"/>
  <c r="J7" i="4" s="1"/>
  <c r="E17" i="4"/>
  <c r="H8" i="4" s="1"/>
  <c r="M8" i="4" s="1"/>
  <c r="E18" i="4"/>
  <c r="I8" i="4" s="1"/>
  <c r="E2" i="4"/>
  <c r="H3" i="4" s="1"/>
  <c r="M3" i="4" s="1"/>
  <c r="M7" i="4" l="1"/>
  <c r="M5" i="4"/>
  <c r="J12" i="4"/>
  <c r="M11" i="4"/>
  <c r="M9" i="4"/>
  <c r="M6" i="4"/>
  <c r="M4" i="4"/>
  <c r="I12" i="4"/>
  <c r="M10" i="4"/>
  <c r="Y34" i="10"/>
  <c r="S34" i="10"/>
  <c r="AC34" i="10"/>
  <c r="AA34" i="10"/>
  <c r="AG34" i="10"/>
  <c r="AE34" i="10"/>
  <c r="U34" i="10"/>
  <c r="W34" i="10"/>
  <c r="L3" i="4"/>
  <c r="L4" i="4"/>
  <c r="L5" i="4"/>
  <c r="L6" i="4"/>
  <c r="L7" i="4"/>
  <c r="L8" i="4"/>
  <c r="L9" i="4"/>
  <c r="L10" i="4"/>
  <c r="L11" i="4"/>
  <c r="H12" i="4"/>
  <c r="K3" i="4"/>
  <c r="K4" i="4"/>
  <c r="H18" i="4" s="1"/>
  <c r="K5" i="4"/>
  <c r="H19" i="4" s="1"/>
  <c r="K6" i="4"/>
  <c r="I17" i="4" s="1"/>
  <c r="K7" i="4"/>
  <c r="I18" i="4" s="1"/>
  <c r="K8" i="4"/>
  <c r="I19" i="4" s="1"/>
  <c r="K9" i="4"/>
  <c r="J17" i="4" s="1"/>
  <c r="K10" i="4"/>
  <c r="J18" i="4" s="1"/>
  <c r="K11" i="4"/>
  <c r="J19" i="4" s="1"/>
  <c r="J35" i="9"/>
  <c r="I35" i="9"/>
  <c r="H35" i="9"/>
  <c r="G35" i="9"/>
  <c r="F35" i="9"/>
  <c r="E35" i="9"/>
  <c r="D35" i="9"/>
  <c r="C35" i="9"/>
  <c r="B35" i="9"/>
  <c r="V34" i="9"/>
  <c r="U34" i="9"/>
  <c r="T34" i="9"/>
  <c r="S34" i="9"/>
  <c r="R34" i="9"/>
  <c r="Q34" i="9"/>
  <c r="P34" i="9"/>
  <c r="O34" i="9"/>
  <c r="N34" i="9"/>
  <c r="J34" i="9"/>
  <c r="I34" i="9"/>
  <c r="H34" i="9"/>
  <c r="G34" i="9"/>
  <c r="F34" i="9"/>
  <c r="E34" i="9"/>
  <c r="D34" i="9"/>
  <c r="C34" i="9"/>
  <c r="B34" i="9"/>
  <c r="V33" i="9"/>
  <c r="U33" i="9"/>
  <c r="T33" i="9"/>
  <c r="S33" i="9"/>
  <c r="R33" i="9"/>
  <c r="Q33" i="9"/>
  <c r="P33" i="9"/>
  <c r="O33" i="9"/>
  <c r="N33" i="9"/>
  <c r="J33" i="9"/>
  <c r="I33" i="9"/>
  <c r="H33" i="9"/>
  <c r="G33" i="9"/>
  <c r="F33" i="9"/>
  <c r="E33" i="9"/>
  <c r="D33" i="9"/>
  <c r="C33" i="9"/>
  <c r="B33" i="9"/>
  <c r="V32" i="9"/>
  <c r="U32" i="9"/>
  <c r="T32" i="9"/>
  <c r="S32" i="9"/>
  <c r="R32" i="9"/>
  <c r="Q32" i="9"/>
  <c r="P32" i="9"/>
  <c r="O32" i="9"/>
  <c r="N32" i="9"/>
  <c r="K32" i="9"/>
  <c r="V31" i="9"/>
  <c r="U31" i="9"/>
  <c r="T31" i="9"/>
  <c r="S31" i="9"/>
  <c r="R31" i="9"/>
  <c r="Q31" i="9"/>
  <c r="P31" i="9"/>
  <c r="O31" i="9"/>
  <c r="N31" i="9"/>
  <c r="K31" i="9"/>
  <c r="V30" i="9"/>
  <c r="U30" i="9"/>
  <c r="T30" i="9"/>
  <c r="S30" i="9"/>
  <c r="R30" i="9"/>
  <c r="Q30" i="9"/>
  <c r="P30" i="9"/>
  <c r="O30" i="9"/>
  <c r="N30" i="9"/>
  <c r="K30" i="9"/>
  <c r="V29" i="9"/>
  <c r="U29" i="9"/>
  <c r="T29" i="9"/>
  <c r="S29" i="9"/>
  <c r="R29" i="9"/>
  <c r="Q29" i="9"/>
  <c r="P29" i="9"/>
  <c r="O29" i="9"/>
  <c r="N29" i="9"/>
  <c r="K29" i="9"/>
  <c r="V28" i="9"/>
  <c r="U28" i="9"/>
  <c r="T28" i="9"/>
  <c r="S28" i="9"/>
  <c r="R28" i="9"/>
  <c r="Q28" i="9"/>
  <c r="P28" i="9"/>
  <c r="O28" i="9"/>
  <c r="N28" i="9"/>
  <c r="K28" i="9"/>
  <c r="V27" i="9"/>
  <c r="U27" i="9"/>
  <c r="T27" i="9"/>
  <c r="S27" i="9"/>
  <c r="R27" i="9"/>
  <c r="Q27" i="9"/>
  <c r="P27" i="9"/>
  <c r="O27" i="9"/>
  <c r="N27" i="9"/>
  <c r="K27" i="9"/>
  <c r="V26" i="9"/>
  <c r="U26" i="9"/>
  <c r="T26" i="9"/>
  <c r="S26" i="9"/>
  <c r="R26" i="9"/>
  <c r="Q26" i="9"/>
  <c r="P26" i="9"/>
  <c r="O26" i="9"/>
  <c r="N26" i="9"/>
  <c r="K26" i="9"/>
  <c r="V25" i="9"/>
  <c r="U25" i="9"/>
  <c r="T25" i="9"/>
  <c r="S25" i="9"/>
  <c r="R25" i="9"/>
  <c r="Q25" i="9"/>
  <c r="P25" i="9"/>
  <c r="O25" i="9"/>
  <c r="N25" i="9"/>
  <c r="K25" i="9"/>
  <c r="V24" i="9"/>
  <c r="U24" i="9"/>
  <c r="T24" i="9"/>
  <c r="S24" i="9"/>
  <c r="R24" i="9"/>
  <c r="Q24" i="9"/>
  <c r="P24" i="9"/>
  <c r="O24" i="9"/>
  <c r="N24" i="9"/>
  <c r="K24" i="9"/>
  <c r="V23" i="9"/>
  <c r="U23" i="9"/>
  <c r="T23" i="9"/>
  <c r="S23" i="9"/>
  <c r="R23" i="9"/>
  <c r="Q23" i="9"/>
  <c r="P23" i="9"/>
  <c r="O23" i="9"/>
  <c r="N23" i="9"/>
  <c r="K23" i="9"/>
  <c r="V22" i="9"/>
  <c r="U22" i="9"/>
  <c r="T22" i="9"/>
  <c r="S22" i="9"/>
  <c r="R22" i="9"/>
  <c r="Q22" i="9"/>
  <c r="P22" i="9"/>
  <c r="O22" i="9"/>
  <c r="N22" i="9"/>
  <c r="K22" i="9"/>
  <c r="V21" i="9"/>
  <c r="U21" i="9"/>
  <c r="T21" i="9"/>
  <c r="S21" i="9"/>
  <c r="R21" i="9"/>
  <c r="Q21" i="9"/>
  <c r="P21" i="9"/>
  <c r="O21" i="9"/>
  <c r="N21" i="9"/>
  <c r="K21" i="9"/>
  <c r="V20" i="9"/>
  <c r="U20" i="9"/>
  <c r="T20" i="9"/>
  <c r="S20" i="9"/>
  <c r="R20" i="9"/>
  <c r="Q20" i="9"/>
  <c r="P20" i="9"/>
  <c r="O20" i="9"/>
  <c r="N20" i="9"/>
  <c r="K20" i="9"/>
  <c r="V19" i="9"/>
  <c r="U19" i="9"/>
  <c r="T19" i="9"/>
  <c r="S19" i="9"/>
  <c r="R19" i="9"/>
  <c r="Q19" i="9"/>
  <c r="P19" i="9"/>
  <c r="O19" i="9"/>
  <c r="N19" i="9"/>
  <c r="K19" i="9"/>
  <c r="V18" i="9"/>
  <c r="U18" i="9"/>
  <c r="T18" i="9"/>
  <c r="S18" i="9"/>
  <c r="R18" i="9"/>
  <c r="Q18" i="9"/>
  <c r="P18" i="9"/>
  <c r="O18" i="9"/>
  <c r="N18" i="9"/>
  <c r="K18" i="9"/>
  <c r="V17" i="9"/>
  <c r="U17" i="9"/>
  <c r="T17" i="9"/>
  <c r="S17" i="9"/>
  <c r="R17" i="9"/>
  <c r="Q17" i="9"/>
  <c r="P17" i="9"/>
  <c r="O17" i="9"/>
  <c r="N17" i="9"/>
  <c r="K17" i="9"/>
  <c r="V16" i="9"/>
  <c r="U16" i="9"/>
  <c r="T16" i="9"/>
  <c r="S16" i="9"/>
  <c r="R16" i="9"/>
  <c r="Q16" i="9"/>
  <c r="P16" i="9"/>
  <c r="O16" i="9"/>
  <c r="N16" i="9"/>
  <c r="K16" i="9"/>
  <c r="V15" i="9"/>
  <c r="U15" i="9"/>
  <c r="T15" i="9"/>
  <c r="S15" i="9"/>
  <c r="R15" i="9"/>
  <c r="Q15" i="9"/>
  <c r="P15" i="9"/>
  <c r="O15" i="9"/>
  <c r="N15" i="9"/>
  <c r="K15" i="9"/>
  <c r="V14" i="9"/>
  <c r="U14" i="9"/>
  <c r="T14" i="9"/>
  <c r="S14" i="9"/>
  <c r="R14" i="9"/>
  <c r="Q14" i="9"/>
  <c r="P14" i="9"/>
  <c r="O14" i="9"/>
  <c r="N14" i="9"/>
  <c r="K14" i="9"/>
  <c r="V13" i="9"/>
  <c r="U13" i="9"/>
  <c r="T13" i="9"/>
  <c r="S13" i="9"/>
  <c r="R13" i="9"/>
  <c r="Q13" i="9"/>
  <c r="P13" i="9"/>
  <c r="O13" i="9"/>
  <c r="N13" i="9"/>
  <c r="K13" i="9"/>
  <c r="V12" i="9"/>
  <c r="U12" i="9"/>
  <c r="T12" i="9"/>
  <c r="S12" i="9"/>
  <c r="R12" i="9"/>
  <c r="Q12" i="9"/>
  <c r="P12" i="9"/>
  <c r="O12" i="9"/>
  <c r="N12" i="9"/>
  <c r="K12" i="9"/>
  <c r="V11" i="9"/>
  <c r="U11" i="9"/>
  <c r="T11" i="9"/>
  <c r="S11" i="9"/>
  <c r="R11" i="9"/>
  <c r="Q11" i="9"/>
  <c r="P11" i="9"/>
  <c r="O11" i="9"/>
  <c r="N11" i="9"/>
  <c r="K11" i="9"/>
  <c r="V10" i="9"/>
  <c r="U10" i="9"/>
  <c r="T10" i="9"/>
  <c r="S10" i="9"/>
  <c r="R10" i="9"/>
  <c r="Q10" i="9"/>
  <c r="P10" i="9"/>
  <c r="O10" i="9"/>
  <c r="N10" i="9"/>
  <c r="K10" i="9"/>
  <c r="V9" i="9"/>
  <c r="U9" i="9"/>
  <c r="T9" i="9"/>
  <c r="S9" i="9"/>
  <c r="R9" i="9"/>
  <c r="Q9" i="9"/>
  <c r="P9" i="9"/>
  <c r="O9" i="9"/>
  <c r="N9" i="9"/>
  <c r="K9" i="9"/>
  <c r="V8" i="9"/>
  <c r="U8" i="9"/>
  <c r="T8" i="9"/>
  <c r="S8" i="9"/>
  <c r="R8" i="9"/>
  <c r="Q8" i="9"/>
  <c r="P8" i="9"/>
  <c r="O8" i="9"/>
  <c r="N8" i="9"/>
  <c r="K8" i="9"/>
  <c r="V7" i="9"/>
  <c r="U7" i="9"/>
  <c r="T7" i="9"/>
  <c r="S7" i="9"/>
  <c r="R7" i="9"/>
  <c r="Q7" i="9"/>
  <c r="P7" i="9"/>
  <c r="O7" i="9"/>
  <c r="N7" i="9"/>
  <c r="K7" i="9"/>
  <c r="V6" i="9"/>
  <c r="U6" i="9"/>
  <c r="T6" i="9"/>
  <c r="S6" i="9"/>
  <c r="R6" i="9"/>
  <c r="Q6" i="9"/>
  <c r="P6" i="9"/>
  <c r="O6" i="9"/>
  <c r="N6" i="9"/>
  <c r="K6" i="9"/>
  <c r="V5" i="9"/>
  <c r="U5" i="9"/>
  <c r="T5" i="9"/>
  <c r="S5" i="9"/>
  <c r="AA17" i="9" s="1"/>
  <c r="R5" i="9"/>
  <c r="AA16" i="9" s="1"/>
  <c r="Q5" i="9"/>
  <c r="AA15" i="9" s="1"/>
  <c r="P5" i="9"/>
  <c r="O5" i="9"/>
  <c r="N5" i="9"/>
  <c r="AA12" i="9" s="1"/>
  <c r="K5" i="9"/>
  <c r="K4" i="9"/>
  <c r="K3" i="9"/>
  <c r="G4" i="8"/>
  <c r="G5" i="8"/>
  <c r="G6" i="8"/>
  <c r="G7" i="8"/>
  <c r="G8" i="8"/>
  <c r="G9" i="8"/>
  <c r="G10" i="8"/>
  <c r="G11" i="8"/>
  <c r="G3" i="8"/>
  <c r="J8" i="8"/>
  <c r="J7" i="8"/>
  <c r="J6" i="8"/>
  <c r="J5" i="8"/>
  <c r="J4" i="8"/>
  <c r="J3" i="8"/>
  <c r="D12" i="8"/>
  <c r="C12" i="8"/>
  <c r="B12" i="8"/>
  <c r="F11" i="8"/>
  <c r="E11" i="8"/>
  <c r="D19" i="8" s="1"/>
  <c r="F10" i="8"/>
  <c r="E10" i="8"/>
  <c r="D18" i="8" s="1"/>
  <c r="F9" i="8"/>
  <c r="E9" i="8"/>
  <c r="D17" i="8" s="1"/>
  <c r="D20" i="8" s="1"/>
  <c r="D21" i="8" s="1"/>
  <c r="J28" i="8" s="1"/>
  <c r="F8" i="8"/>
  <c r="E8" i="8"/>
  <c r="C19" i="8" s="1"/>
  <c r="F7" i="8"/>
  <c r="E7" i="8"/>
  <c r="C18" i="8" s="1"/>
  <c r="F6" i="8"/>
  <c r="E6" i="8"/>
  <c r="C17" i="8" s="1"/>
  <c r="F5" i="8"/>
  <c r="E5" i="8"/>
  <c r="B19" i="8" s="1"/>
  <c r="E19" i="8" s="1"/>
  <c r="F19" i="8" s="1"/>
  <c r="J23" i="8" s="1"/>
  <c r="F4" i="8"/>
  <c r="E4" i="8"/>
  <c r="B18" i="8" s="1"/>
  <c r="F3" i="8"/>
  <c r="F12" i="8" s="1"/>
  <c r="E3" i="8"/>
  <c r="E12" i="8" s="1"/>
  <c r="J11" i="8" s="1"/>
  <c r="G5" i="7"/>
  <c r="G7" i="7"/>
  <c r="G9" i="7"/>
  <c r="G10" i="7"/>
  <c r="G3" i="7"/>
  <c r="G8" i="6"/>
  <c r="G9" i="6"/>
  <c r="G4" i="7"/>
  <c r="G6" i="7"/>
  <c r="G8" i="7"/>
  <c r="G11" i="7"/>
  <c r="J8" i="7"/>
  <c r="J7" i="7"/>
  <c r="J6" i="7"/>
  <c r="J5" i="7"/>
  <c r="J4" i="7"/>
  <c r="J3" i="7"/>
  <c r="J9" i="7" s="1"/>
  <c r="D12" i="7"/>
  <c r="C12" i="7"/>
  <c r="B12" i="7"/>
  <c r="F11" i="7"/>
  <c r="E11" i="7"/>
  <c r="D19" i="7" s="1"/>
  <c r="F10" i="7"/>
  <c r="E10" i="7"/>
  <c r="D18" i="7" s="1"/>
  <c r="F9" i="7"/>
  <c r="E9" i="7"/>
  <c r="D17" i="7" s="1"/>
  <c r="D20" i="7" s="1"/>
  <c r="D21" i="7" s="1"/>
  <c r="J28" i="7" s="1"/>
  <c r="F8" i="7"/>
  <c r="E8" i="7"/>
  <c r="C19" i="7" s="1"/>
  <c r="F7" i="7"/>
  <c r="E7" i="7"/>
  <c r="C18" i="7" s="1"/>
  <c r="F6" i="7"/>
  <c r="E6" i="7"/>
  <c r="C17" i="7" s="1"/>
  <c r="F5" i="7"/>
  <c r="E5" i="7"/>
  <c r="B19" i="7" s="1"/>
  <c r="E19" i="7" s="1"/>
  <c r="F19" i="7" s="1"/>
  <c r="J23" i="7" s="1"/>
  <c r="F4" i="7"/>
  <c r="E4" i="7"/>
  <c r="B18" i="7" s="1"/>
  <c r="F3" i="7"/>
  <c r="F12" i="7" s="1"/>
  <c r="E3" i="7"/>
  <c r="E12" i="7" s="1"/>
  <c r="J11" i="7" s="1"/>
  <c r="J12" i="7" s="1"/>
  <c r="B22" i="2"/>
  <c r="J8" i="6"/>
  <c r="J7" i="6"/>
  <c r="J6" i="6"/>
  <c r="J4" i="6"/>
  <c r="J3" i="6"/>
  <c r="J9" i="6" s="1"/>
  <c r="J5" i="6"/>
  <c r="G3" i="6"/>
  <c r="D12" i="6"/>
  <c r="C12" i="6"/>
  <c r="B12" i="6"/>
  <c r="G11" i="6"/>
  <c r="F11" i="6"/>
  <c r="E11" i="6"/>
  <c r="D19" i="6" s="1"/>
  <c r="G10" i="6"/>
  <c r="F10" i="6"/>
  <c r="E10" i="6"/>
  <c r="D18" i="6" s="1"/>
  <c r="F9" i="6"/>
  <c r="E9" i="6"/>
  <c r="D17" i="6" s="1"/>
  <c r="F8" i="6"/>
  <c r="E8" i="6"/>
  <c r="C19" i="6" s="1"/>
  <c r="G7" i="6"/>
  <c r="F7" i="6"/>
  <c r="E7" i="6"/>
  <c r="C18" i="6" s="1"/>
  <c r="G6" i="6"/>
  <c r="F6" i="6"/>
  <c r="E6" i="6"/>
  <c r="C17" i="6" s="1"/>
  <c r="G5" i="6"/>
  <c r="F5" i="6"/>
  <c r="E5" i="6"/>
  <c r="B19" i="6" s="1"/>
  <c r="E19" i="6" s="1"/>
  <c r="F19" i="6" s="1"/>
  <c r="G4" i="6"/>
  <c r="F4" i="6"/>
  <c r="E4" i="6"/>
  <c r="B18" i="6" s="1"/>
  <c r="F3" i="6"/>
  <c r="E3" i="6"/>
  <c r="B17" i="6" s="1"/>
  <c r="J8" i="5"/>
  <c r="J7" i="5"/>
  <c r="J6" i="5"/>
  <c r="J5" i="5"/>
  <c r="J4" i="5"/>
  <c r="J3" i="5"/>
  <c r="J9" i="5" s="1"/>
  <c r="G5" i="5"/>
  <c r="G7" i="5"/>
  <c r="D12" i="5"/>
  <c r="C12" i="5"/>
  <c r="B12" i="5"/>
  <c r="G11" i="5"/>
  <c r="F11" i="5"/>
  <c r="E11" i="5"/>
  <c r="D19" i="5" s="1"/>
  <c r="G10" i="5"/>
  <c r="F10" i="5"/>
  <c r="E10" i="5"/>
  <c r="D18" i="5" s="1"/>
  <c r="G9" i="5"/>
  <c r="F9" i="5"/>
  <c r="E9" i="5"/>
  <c r="D17" i="5" s="1"/>
  <c r="D20" i="5" s="1"/>
  <c r="D21" i="5" s="1"/>
  <c r="J30" i="5" s="1"/>
  <c r="G8" i="5"/>
  <c r="F8" i="5"/>
  <c r="E8" i="5"/>
  <c r="C19" i="5" s="1"/>
  <c r="F7" i="5"/>
  <c r="E7" i="5"/>
  <c r="C18" i="5" s="1"/>
  <c r="G6" i="5"/>
  <c r="F6" i="5"/>
  <c r="E6" i="5"/>
  <c r="C17" i="5" s="1"/>
  <c r="F5" i="5"/>
  <c r="E5" i="5"/>
  <c r="G4" i="5"/>
  <c r="F4" i="5"/>
  <c r="E4" i="5"/>
  <c r="B18" i="5" s="1"/>
  <c r="E18" i="5" s="1"/>
  <c r="F18" i="5" s="1"/>
  <c r="J24" i="5" s="1"/>
  <c r="G3" i="5"/>
  <c r="F3" i="5"/>
  <c r="F12" i="5" s="1"/>
  <c r="E3" i="5"/>
  <c r="B17" i="5" s="1"/>
  <c r="P7" i="3"/>
  <c r="P8" i="3"/>
  <c r="P6" i="3"/>
  <c r="P5" i="3"/>
  <c r="P4" i="3"/>
  <c r="P3" i="3"/>
  <c r="P9" i="3" s="1"/>
  <c r="L6" i="2"/>
  <c r="L5" i="2"/>
  <c r="K4" i="2"/>
  <c r="M4" i="2" s="1"/>
  <c r="E28" i="3"/>
  <c r="J11" i="3" s="1"/>
  <c r="E27" i="3"/>
  <c r="I11" i="3" s="1"/>
  <c r="E26" i="3"/>
  <c r="H11" i="3" s="1"/>
  <c r="M11" i="3" s="1"/>
  <c r="E25" i="3"/>
  <c r="J10" i="3" s="1"/>
  <c r="E24" i="3"/>
  <c r="I10" i="3" s="1"/>
  <c r="E23" i="3"/>
  <c r="H10" i="3" s="1"/>
  <c r="E22" i="3"/>
  <c r="J9" i="3" s="1"/>
  <c r="E21" i="3"/>
  <c r="I9" i="3" s="1"/>
  <c r="E20" i="3"/>
  <c r="H9" i="3" s="1"/>
  <c r="M9" i="3" s="1"/>
  <c r="E19" i="3"/>
  <c r="J8" i="3" s="1"/>
  <c r="E18" i="3"/>
  <c r="I8" i="3" s="1"/>
  <c r="E17" i="3"/>
  <c r="H8" i="3" s="1"/>
  <c r="E16" i="3"/>
  <c r="J7" i="3" s="1"/>
  <c r="E15" i="3"/>
  <c r="I7" i="3" s="1"/>
  <c r="E14" i="3"/>
  <c r="H7" i="3" s="1"/>
  <c r="M7" i="3" s="1"/>
  <c r="E13" i="3"/>
  <c r="J6" i="3" s="1"/>
  <c r="E12" i="3"/>
  <c r="I6" i="3" s="1"/>
  <c r="E11" i="3"/>
  <c r="H6" i="3" s="1"/>
  <c r="E10" i="3"/>
  <c r="J5" i="3" s="1"/>
  <c r="E9" i="3"/>
  <c r="I5" i="3" s="1"/>
  <c r="E8" i="3"/>
  <c r="H5" i="3" s="1"/>
  <c r="E7" i="3"/>
  <c r="J4" i="3" s="1"/>
  <c r="E6" i="3"/>
  <c r="I4" i="3" s="1"/>
  <c r="E5" i="3"/>
  <c r="H4" i="3" s="1"/>
  <c r="L4" i="3" s="1"/>
  <c r="E4" i="3"/>
  <c r="J3" i="3" s="1"/>
  <c r="J12" i="3" s="1"/>
  <c r="E3" i="3"/>
  <c r="I3" i="3" s="1"/>
  <c r="E2" i="3"/>
  <c r="H3" i="3" s="1"/>
  <c r="L3" i="3" s="1"/>
  <c r="R8" i="1"/>
  <c r="B21" i="2"/>
  <c r="R7" i="1"/>
  <c r="B20" i="2"/>
  <c r="B19" i="2"/>
  <c r="B18" i="2"/>
  <c r="B17" i="2"/>
  <c r="B23" i="2" s="1"/>
  <c r="G4" i="2"/>
  <c r="G5" i="2"/>
  <c r="G6" i="2"/>
  <c r="G7" i="2"/>
  <c r="G8" i="2"/>
  <c r="G9" i="2"/>
  <c r="G10" i="2"/>
  <c r="G11" i="2"/>
  <c r="G3" i="2"/>
  <c r="D12" i="2"/>
  <c r="C12" i="2"/>
  <c r="B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R6" i="1"/>
  <c r="R5" i="1"/>
  <c r="R4" i="1"/>
  <c r="R3" i="1"/>
  <c r="F28" i="1"/>
  <c r="G28" i="1" s="1"/>
  <c r="L11" i="1" s="1"/>
  <c r="F27" i="1"/>
  <c r="G27" i="1" s="1"/>
  <c r="K11" i="1" s="1"/>
  <c r="F26" i="1"/>
  <c r="G26" i="1" s="1"/>
  <c r="F25" i="1"/>
  <c r="G25" i="1" s="1"/>
  <c r="L10" i="1" s="1"/>
  <c r="F23" i="1"/>
  <c r="G23" i="1" s="1"/>
  <c r="J10" i="1" s="1"/>
  <c r="F22" i="1"/>
  <c r="G22" i="1" s="1"/>
  <c r="L9" i="1" s="1"/>
  <c r="F21" i="1"/>
  <c r="G21" i="1" s="1"/>
  <c r="K9" i="1" s="1"/>
  <c r="G20" i="1"/>
  <c r="J9" i="1" s="1"/>
  <c r="F19" i="1"/>
  <c r="G19" i="1" s="1"/>
  <c r="L8" i="1" s="1"/>
  <c r="F18" i="1"/>
  <c r="G18" i="1" s="1"/>
  <c r="K8" i="1" s="1"/>
  <c r="F17" i="1"/>
  <c r="G17" i="1" s="1"/>
  <c r="J8" i="1" s="1"/>
  <c r="G16" i="1"/>
  <c r="L7" i="1" s="1"/>
  <c r="G15" i="1"/>
  <c r="K7" i="1" s="1"/>
  <c r="F13" i="1"/>
  <c r="G13" i="1" s="1"/>
  <c r="L6" i="1" s="1"/>
  <c r="F12" i="1"/>
  <c r="G12" i="1" s="1"/>
  <c r="K6" i="1" s="1"/>
  <c r="F11" i="1"/>
  <c r="G11" i="1" s="1"/>
  <c r="F7" i="1"/>
  <c r="G7" i="1" s="1"/>
  <c r="L4" i="1" s="1"/>
  <c r="F6" i="1"/>
  <c r="G6" i="1" s="1"/>
  <c r="K4" i="1" s="1"/>
  <c r="F5" i="1"/>
  <c r="G5" i="1" s="1"/>
  <c r="J4" i="1" s="1"/>
  <c r="F4" i="1"/>
  <c r="G4" i="1" s="1"/>
  <c r="L3" i="1" s="1"/>
  <c r="F3" i="1"/>
  <c r="G3" i="1" s="1"/>
  <c r="K3" i="1" s="1"/>
  <c r="F2" i="1"/>
  <c r="G2" i="1" s="1"/>
  <c r="J3" i="1" s="1"/>
  <c r="K9" i="7" l="1"/>
  <c r="J13" i="7"/>
  <c r="K3" i="7" s="1"/>
  <c r="L3" i="7" s="1"/>
  <c r="J13" i="8"/>
  <c r="K3" i="8" s="1"/>
  <c r="L3" i="8" s="1"/>
  <c r="J12" i="8"/>
  <c r="E18" i="7"/>
  <c r="F18" i="7" s="1"/>
  <c r="J24" i="7" s="1"/>
  <c r="C20" i="7"/>
  <c r="C21" i="7" s="1"/>
  <c r="J29" i="7" s="1"/>
  <c r="L29" i="7" s="1"/>
  <c r="B17" i="7"/>
  <c r="J14" i="7"/>
  <c r="K4" i="7" s="1"/>
  <c r="E18" i="8"/>
  <c r="F18" i="8" s="1"/>
  <c r="J24" i="8" s="1"/>
  <c r="C20" i="8"/>
  <c r="C21" i="8" s="1"/>
  <c r="J29" i="8" s="1"/>
  <c r="L29" i="8" s="1"/>
  <c r="B17" i="8"/>
  <c r="J14" i="8"/>
  <c r="K4" i="8" s="1"/>
  <c r="J9" i="8"/>
  <c r="W25" i="9"/>
  <c r="W29" i="9"/>
  <c r="W31" i="9"/>
  <c r="J17" i="1"/>
  <c r="R9" i="1"/>
  <c r="J6" i="1"/>
  <c r="K17" i="1" s="1"/>
  <c r="J11" i="1"/>
  <c r="N11" i="1" s="1"/>
  <c r="D20" i="6"/>
  <c r="D21" i="6" s="1"/>
  <c r="J24" i="6" s="1"/>
  <c r="F12" i="6"/>
  <c r="B19" i="5"/>
  <c r="E19" i="5" s="1"/>
  <c r="F19" i="5" s="1"/>
  <c r="J25" i="5" s="1"/>
  <c r="K7" i="2"/>
  <c r="N4" i="2"/>
  <c r="J7" i="2"/>
  <c r="J8" i="2" s="1"/>
  <c r="K19" i="1"/>
  <c r="J18" i="1"/>
  <c r="O4" i="1"/>
  <c r="L17" i="1"/>
  <c r="N9" i="1"/>
  <c r="O6" i="1"/>
  <c r="N5" i="1"/>
  <c r="J12" i="1"/>
  <c r="O8" i="1"/>
  <c r="O7" i="1"/>
  <c r="N7" i="1"/>
  <c r="H12" i="3"/>
  <c r="M5" i="3"/>
  <c r="W23" i="9"/>
  <c r="W27" i="9"/>
  <c r="K33" i="9"/>
  <c r="O35" i="9"/>
  <c r="AA13" i="9"/>
  <c r="Q35" i="9"/>
  <c r="S35" i="9"/>
  <c r="U35" i="9"/>
  <c r="AA19" i="9"/>
  <c r="W7" i="9"/>
  <c r="W9" i="9"/>
  <c r="W11" i="9"/>
  <c r="W13" i="9"/>
  <c r="W15" i="9"/>
  <c r="W17" i="9"/>
  <c r="W19" i="9"/>
  <c r="W21" i="9"/>
  <c r="W34" i="9"/>
  <c r="N36" i="9"/>
  <c r="P36" i="9"/>
  <c r="AA14" i="9"/>
  <c r="R36" i="9"/>
  <c r="T36" i="9"/>
  <c r="AA18" i="9"/>
  <c r="V36" i="9"/>
  <c r="AA20" i="9"/>
  <c r="W6" i="9"/>
  <c r="P35" i="9"/>
  <c r="R35" i="9"/>
  <c r="T35" i="9"/>
  <c r="V35" i="9"/>
  <c r="W8" i="9"/>
  <c r="W10" i="9"/>
  <c r="W12" i="9"/>
  <c r="W14" i="9"/>
  <c r="W16" i="9"/>
  <c r="W18" i="9"/>
  <c r="W20" i="9"/>
  <c r="W22" i="9"/>
  <c r="W24" i="9"/>
  <c r="W26" i="9"/>
  <c r="W28" i="9"/>
  <c r="W30" i="9"/>
  <c r="W32" i="9"/>
  <c r="W33" i="9"/>
  <c r="I20" i="4"/>
  <c r="I21" i="4" s="1"/>
  <c r="P29" i="4" s="1"/>
  <c r="K18" i="4"/>
  <c r="L18" i="4" s="1"/>
  <c r="P24" i="4" s="1"/>
  <c r="J20" i="4"/>
  <c r="J21" i="4" s="1"/>
  <c r="P28" i="4" s="1"/>
  <c r="K19" i="4"/>
  <c r="L19" i="4" s="1"/>
  <c r="P25" i="4" s="1"/>
  <c r="K12" i="4"/>
  <c r="Q4" i="4" s="1"/>
  <c r="H17" i="4"/>
  <c r="W5" i="9"/>
  <c r="N35" i="9"/>
  <c r="Z3" i="9" s="1"/>
  <c r="O36" i="9"/>
  <c r="Q36" i="9"/>
  <c r="S36" i="9"/>
  <c r="U36" i="9"/>
  <c r="L4" i="8"/>
  <c r="B20" i="8"/>
  <c r="E17" i="8"/>
  <c r="K5" i="8" s="1"/>
  <c r="L5" i="8" s="1"/>
  <c r="L4" i="7"/>
  <c r="B20" i="7"/>
  <c r="E17" i="7"/>
  <c r="K5" i="7" s="1"/>
  <c r="L5" i="7" s="1"/>
  <c r="B20" i="6"/>
  <c r="E17" i="6"/>
  <c r="E18" i="6"/>
  <c r="F18" i="6" s="1"/>
  <c r="C20" i="6"/>
  <c r="C21" i="6" s="1"/>
  <c r="J23" i="6" s="1"/>
  <c r="E12" i="6"/>
  <c r="J11" i="6" s="1"/>
  <c r="J12" i="6" s="1"/>
  <c r="K9" i="6" s="1"/>
  <c r="E17" i="5"/>
  <c r="C20" i="5"/>
  <c r="E12" i="5"/>
  <c r="J11" i="5" s="1"/>
  <c r="J14" i="5" s="1"/>
  <c r="K4" i="5" s="1"/>
  <c r="I12" i="3"/>
  <c r="M4" i="3"/>
  <c r="M6" i="3"/>
  <c r="M8" i="3"/>
  <c r="M10" i="3"/>
  <c r="M3" i="3"/>
  <c r="L7" i="2"/>
  <c r="L8" i="2" s="1"/>
  <c r="L5" i="3"/>
  <c r="L6" i="3"/>
  <c r="L7" i="3"/>
  <c r="L8" i="3"/>
  <c r="L9" i="3"/>
  <c r="L10" i="3"/>
  <c r="L11" i="3"/>
  <c r="K3" i="3"/>
  <c r="H17" i="3" s="1"/>
  <c r="K4" i="3"/>
  <c r="H18" i="3" s="1"/>
  <c r="K5" i="3"/>
  <c r="H19" i="3" s="1"/>
  <c r="K6" i="3"/>
  <c r="I17" i="3" s="1"/>
  <c r="K7" i="3"/>
  <c r="I18" i="3" s="1"/>
  <c r="K8" i="3"/>
  <c r="I19" i="3" s="1"/>
  <c r="K9" i="3"/>
  <c r="J17" i="3" s="1"/>
  <c r="K10" i="3"/>
  <c r="J18" i="3" s="1"/>
  <c r="K11" i="3"/>
  <c r="J19" i="3" s="1"/>
  <c r="K8" i="2"/>
  <c r="M5" i="2"/>
  <c r="E12" i="2"/>
  <c r="J10" i="2" s="1"/>
  <c r="J11" i="2" s="1"/>
  <c r="M6" i="2"/>
  <c r="N6" i="2" s="1"/>
  <c r="J19" i="1"/>
  <c r="K18" i="1"/>
  <c r="L19" i="1"/>
  <c r="K12" i="1"/>
  <c r="N4" i="1"/>
  <c r="O5" i="1"/>
  <c r="N6" i="1"/>
  <c r="N8" i="1"/>
  <c r="O9" i="1"/>
  <c r="M3" i="1"/>
  <c r="O3" i="1"/>
  <c r="M4" i="1"/>
  <c r="M5" i="1"/>
  <c r="M6" i="1"/>
  <c r="M7" i="1"/>
  <c r="M8" i="1"/>
  <c r="M9" i="1"/>
  <c r="M11" i="1"/>
  <c r="N3" i="1"/>
  <c r="J13" i="2" l="1"/>
  <c r="R4" i="4"/>
  <c r="J15" i="8"/>
  <c r="K8" i="8" s="1"/>
  <c r="L8" i="8" s="1"/>
  <c r="K9" i="8"/>
  <c r="B21" i="7"/>
  <c r="J30" i="7" s="1"/>
  <c r="K6" i="7"/>
  <c r="L6" i="7" s="1"/>
  <c r="B21" i="8"/>
  <c r="J30" i="8" s="1"/>
  <c r="K6" i="8"/>
  <c r="Q3" i="4"/>
  <c r="R3" i="4" s="1"/>
  <c r="R29" i="4"/>
  <c r="J15" i="7"/>
  <c r="K8" i="7" s="1"/>
  <c r="L8" i="7" s="1"/>
  <c r="O11" i="1"/>
  <c r="M19" i="1"/>
  <c r="N19" i="1" s="1"/>
  <c r="R22" i="1" s="1"/>
  <c r="J13" i="6"/>
  <c r="K3" i="6" s="1"/>
  <c r="L3" i="6" s="1"/>
  <c r="B21" i="6"/>
  <c r="J22" i="6" s="1"/>
  <c r="K6" i="6"/>
  <c r="L6" i="6" s="1"/>
  <c r="K5" i="6"/>
  <c r="L5" i="6" s="1"/>
  <c r="J14" i="6"/>
  <c r="K4" i="6" s="1"/>
  <c r="B20" i="5"/>
  <c r="B21" i="5" s="1"/>
  <c r="J28" i="5" s="1"/>
  <c r="C21" i="5"/>
  <c r="J29" i="5" s="1"/>
  <c r="K6" i="5"/>
  <c r="L6" i="5" s="1"/>
  <c r="J12" i="5"/>
  <c r="K5" i="5"/>
  <c r="L5" i="5" s="1"/>
  <c r="J13" i="5"/>
  <c r="K3" i="5" s="1"/>
  <c r="L3" i="5" s="1"/>
  <c r="J12" i="2"/>
  <c r="C17" i="2" s="1"/>
  <c r="D17" i="2" s="1"/>
  <c r="C18" i="2"/>
  <c r="N5" i="2"/>
  <c r="C19" i="2"/>
  <c r="L12" i="1"/>
  <c r="N10" i="1"/>
  <c r="M10" i="1"/>
  <c r="R12" i="1" s="1"/>
  <c r="O10" i="1"/>
  <c r="L18" i="1"/>
  <c r="M18" i="1" s="1"/>
  <c r="N18" i="1" s="1"/>
  <c r="R23" i="1" s="1"/>
  <c r="K20" i="1"/>
  <c r="H20" i="4"/>
  <c r="K17" i="4"/>
  <c r="Q5" i="4" s="1"/>
  <c r="R5" i="4" s="1"/>
  <c r="E20" i="8"/>
  <c r="F17" i="8"/>
  <c r="J25" i="8" s="1"/>
  <c r="M6" i="7"/>
  <c r="P6" i="7" s="1"/>
  <c r="E20" i="7"/>
  <c r="F17" i="7"/>
  <c r="J25" i="7" s="1"/>
  <c r="E20" i="6"/>
  <c r="F17" i="6"/>
  <c r="E20" i="5"/>
  <c r="F17" i="5"/>
  <c r="J23" i="5" s="1"/>
  <c r="I20" i="3"/>
  <c r="I21" i="3" s="1"/>
  <c r="P24" i="3" s="1"/>
  <c r="R24" i="3" s="1"/>
  <c r="K18" i="3"/>
  <c r="L18" i="3" s="1"/>
  <c r="J20" i="3"/>
  <c r="J21" i="3" s="1"/>
  <c r="P23" i="3" s="1"/>
  <c r="R23" i="3" s="1"/>
  <c r="K19" i="3"/>
  <c r="L19" i="3" s="1"/>
  <c r="K12" i="3"/>
  <c r="P11" i="3" s="1"/>
  <c r="P12" i="3" s="1"/>
  <c r="C20" i="2"/>
  <c r="D20" i="2" s="1"/>
  <c r="M7" i="2"/>
  <c r="M17" i="1"/>
  <c r="J20" i="1"/>
  <c r="J21" i="1" s="1"/>
  <c r="H21" i="4" l="1"/>
  <c r="P30" i="4" s="1"/>
  <c r="Q6" i="4"/>
  <c r="R6" i="4" s="1"/>
  <c r="M5" i="7"/>
  <c r="P5" i="7" s="1"/>
  <c r="I19" i="7"/>
  <c r="K19" i="7" s="1"/>
  <c r="J20" i="7" s="1"/>
  <c r="M25" i="7" s="1"/>
  <c r="M3" i="7"/>
  <c r="P3" i="7" s="1"/>
  <c r="Q9" i="4"/>
  <c r="P15" i="4"/>
  <c r="Q8" i="4" s="1"/>
  <c r="R8" i="4" s="1"/>
  <c r="S5" i="4" s="1"/>
  <c r="V5" i="4" s="1"/>
  <c r="L6" i="8"/>
  <c r="M6" i="8" s="1"/>
  <c r="P6" i="8" s="1"/>
  <c r="K7" i="8"/>
  <c r="L7" i="8" s="1"/>
  <c r="M7" i="8" s="1"/>
  <c r="P7" i="8" s="1"/>
  <c r="K7" i="7"/>
  <c r="L7" i="7" s="1"/>
  <c r="M7" i="7" s="1"/>
  <c r="P7" i="7" s="1"/>
  <c r="L30" i="7"/>
  <c r="M30" i="7"/>
  <c r="I19" i="8"/>
  <c r="K19" i="8" s="1"/>
  <c r="J20" i="8" s="1"/>
  <c r="M5" i="8"/>
  <c r="P5" i="8" s="1"/>
  <c r="M3" i="8"/>
  <c r="P3" i="8" s="1"/>
  <c r="M4" i="8"/>
  <c r="P4" i="8" s="1"/>
  <c r="Q7" i="4"/>
  <c r="R7" i="4" s="1"/>
  <c r="S7" i="4" s="1"/>
  <c r="V7" i="4" s="1"/>
  <c r="L25" i="8"/>
  <c r="M25" i="8"/>
  <c r="L29" i="5"/>
  <c r="L30" i="8"/>
  <c r="M30" i="8"/>
  <c r="M4" i="7"/>
  <c r="P4" i="7" s="1"/>
  <c r="L4" i="6"/>
  <c r="K7" i="6"/>
  <c r="L7" i="6" s="1"/>
  <c r="J15" i="6"/>
  <c r="K8" i="6" s="1"/>
  <c r="L8" i="6" s="1"/>
  <c r="L4" i="5"/>
  <c r="K7" i="5"/>
  <c r="L7" i="5" s="1"/>
  <c r="K9" i="5"/>
  <c r="J15" i="5"/>
  <c r="K8" i="5" s="1"/>
  <c r="L8" i="5" s="1"/>
  <c r="J20" i="5" s="1"/>
  <c r="C21" i="2"/>
  <c r="D21" i="2" s="1"/>
  <c r="C23" i="2"/>
  <c r="J14" i="2"/>
  <c r="L20" i="1"/>
  <c r="L21" i="1" s="1"/>
  <c r="M20" i="1"/>
  <c r="N17" i="1"/>
  <c r="R24" i="1" s="1"/>
  <c r="S9" i="1"/>
  <c r="S5" i="1"/>
  <c r="T5" i="1" s="1"/>
  <c r="R13" i="1"/>
  <c r="S3" i="1" s="1"/>
  <c r="T3" i="1" s="1"/>
  <c r="K21" i="1"/>
  <c r="R14" i="1"/>
  <c r="S4" i="1" s="1"/>
  <c r="P13" i="3"/>
  <c r="Q3" i="3" s="1"/>
  <c r="R3" i="3" s="1"/>
  <c r="K20" i="4"/>
  <c r="L17" i="4"/>
  <c r="P23" i="4" s="1"/>
  <c r="Q9" i="3"/>
  <c r="P14" i="3"/>
  <c r="Q4" i="3" s="1"/>
  <c r="H20" i="3"/>
  <c r="H21" i="3" s="1"/>
  <c r="P25" i="3" s="1"/>
  <c r="K17" i="3"/>
  <c r="Q5" i="3" s="1"/>
  <c r="R5" i="3" s="1"/>
  <c r="S4" i="4" l="1"/>
  <c r="V4" i="4" s="1"/>
  <c r="S3" i="4"/>
  <c r="V3" i="4" s="1"/>
  <c r="C22" i="2"/>
  <c r="D22" i="2" s="1"/>
  <c r="L24" i="5"/>
  <c r="L30" i="5"/>
  <c r="M24" i="5"/>
  <c r="M30" i="5"/>
  <c r="L25" i="5"/>
  <c r="M25" i="5"/>
  <c r="M6" i="6"/>
  <c r="P6" i="6" s="1"/>
  <c r="I18" i="6"/>
  <c r="K18" i="6" s="1"/>
  <c r="M29" i="5"/>
  <c r="L23" i="8"/>
  <c r="L28" i="8"/>
  <c r="L24" i="8"/>
  <c r="S6" i="4"/>
  <c r="V6" i="4" s="1"/>
  <c r="O19" i="4"/>
  <c r="Q19" i="4" s="1"/>
  <c r="P20" i="4" s="1"/>
  <c r="S30" i="4" s="1"/>
  <c r="L28" i="5"/>
  <c r="R25" i="3"/>
  <c r="L28" i="7"/>
  <c r="L23" i="7"/>
  <c r="L24" i="7"/>
  <c r="L25" i="7"/>
  <c r="L23" i="5"/>
  <c r="M4" i="6"/>
  <c r="P4" i="6" s="1"/>
  <c r="M5" i="6"/>
  <c r="P5" i="6" s="1"/>
  <c r="M7" i="6"/>
  <c r="P7" i="6" s="1"/>
  <c r="M3" i="6"/>
  <c r="P3" i="6" s="1"/>
  <c r="M3" i="5"/>
  <c r="P3" i="5" s="1"/>
  <c r="M5" i="5"/>
  <c r="P5" i="5" s="1"/>
  <c r="M6" i="5"/>
  <c r="P6" i="5" s="1"/>
  <c r="M7" i="5"/>
  <c r="P7" i="5" s="1"/>
  <c r="M4" i="5"/>
  <c r="P4" i="5" s="1"/>
  <c r="S6" i="1"/>
  <c r="T6" i="1" s="1"/>
  <c r="R15" i="1"/>
  <c r="S8" i="1" s="1"/>
  <c r="T8" i="1" s="1"/>
  <c r="T4" i="1"/>
  <c r="R4" i="3"/>
  <c r="P15" i="3"/>
  <c r="Q8" i="3" s="1"/>
  <c r="R8" i="3" s="1"/>
  <c r="Q6" i="3"/>
  <c r="R6" i="3" s="1"/>
  <c r="K20" i="3"/>
  <c r="L17" i="3"/>
  <c r="D19" i="2"/>
  <c r="R30" i="4" l="1"/>
  <c r="E20" i="2"/>
  <c r="H20" i="2" s="1"/>
  <c r="E17" i="2"/>
  <c r="H17" i="2" s="1"/>
  <c r="S5" i="3"/>
  <c r="V5" i="3" s="1"/>
  <c r="O29" i="3"/>
  <c r="Q29" i="3" s="1"/>
  <c r="O18" i="3"/>
  <c r="Q18" i="3" s="1"/>
  <c r="S25" i="3" s="1"/>
  <c r="U6" i="1"/>
  <c r="R25" i="4"/>
  <c r="S24" i="4"/>
  <c r="R28" i="4"/>
  <c r="R24" i="4"/>
  <c r="S29" i="4"/>
  <c r="J19" i="6"/>
  <c r="L24" i="6"/>
  <c r="L23" i="6"/>
  <c r="M24" i="6"/>
  <c r="L22" i="6"/>
  <c r="R23" i="4"/>
  <c r="S18" i="1"/>
  <c r="U3" i="1"/>
  <c r="X3" i="1" s="1"/>
  <c r="S7" i="1"/>
  <c r="T7" i="1" s="1"/>
  <c r="U7" i="1" s="1"/>
  <c r="X7" i="1" s="1"/>
  <c r="U5" i="1"/>
  <c r="X5" i="1" s="1"/>
  <c r="U4" i="1"/>
  <c r="X4" i="1" s="1"/>
  <c r="X6" i="1"/>
  <c r="S6" i="3"/>
  <c r="V6" i="3" s="1"/>
  <c r="Q7" i="3"/>
  <c r="R7" i="3" s="1"/>
  <c r="S7" i="3" s="1"/>
  <c r="V7" i="3" s="1"/>
  <c r="S3" i="3"/>
  <c r="V3" i="3" s="1"/>
  <c r="S4" i="3"/>
  <c r="V4" i="3" s="1"/>
  <c r="D18" i="2"/>
  <c r="E18" i="2" s="1"/>
  <c r="H18" i="2" s="1"/>
  <c r="S38" i="3" l="1"/>
  <c r="R36" i="3"/>
  <c r="R32" i="3"/>
  <c r="R38" i="3"/>
  <c r="R34" i="3"/>
  <c r="R30" i="3"/>
  <c r="R33" i="3"/>
  <c r="R37" i="3"/>
  <c r="R31" i="3"/>
  <c r="R35" i="3"/>
  <c r="Y41" i="1"/>
  <c r="X40" i="1"/>
  <c r="X38" i="1"/>
  <c r="X36" i="1"/>
  <c r="X34" i="1"/>
  <c r="X41" i="1"/>
  <c r="X39" i="1"/>
  <c r="X37" i="1"/>
  <c r="X35" i="1"/>
  <c r="X33" i="1"/>
  <c r="R19" i="1"/>
  <c r="R25" i="1"/>
  <c r="E21" i="2"/>
  <c r="H21" i="2" s="1"/>
  <c r="E19" i="2"/>
  <c r="H19" i="2" s="1"/>
  <c r="U24" i="1" l="1"/>
  <c r="T22" i="1"/>
  <c r="T23" i="1"/>
  <c r="T24" i="1"/>
</calcChain>
</file>

<file path=xl/sharedStrings.xml><?xml version="1.0" encoding="utf-8"?>
<sst xmlns="http://schemas.openxmlformats.org/spreadsheetml/2006/main" count="1115" uniqueCount="165">
  <si>
    <t>Kode Sampel</t>
  </si>
  <si>
    <t>Berat Cawan</t>
  </si>
  <si>
    <t>Berat Sampel</t>
  </si>
  <si>
    <t>Oven 5 jam</t>
  </si>
  <si>
    <t>Oven 30 mnt</t>
  </si>
  <si>
    <t>c-a</t>
  </si>
  <si>
    <t>Kadar Air</t>
  </si>
  <si>
    <t>H1M1 (1)</t>
  </si>
  <si>
    <t>H1M1 (2)</t>
  </si>
  <si>
    <t>H1M1 (3)</t>
  </si>
  <si>
    <t>H2M1 (1)</t>
  </si>
  <si>
    <t>H2M1 (2)</t>
  </si>
  <si>
    <t>H2M1 (3)</t>
  </si>
  <si>
    <t>H3M1 (1)</t>
  </si>
  <si>
    <t>H3M1 (2)</t>
  </si>
  <si>
    <t>H3M1 (3)</t>
  </si>
  <si>
    <t>H1M2 (1)</t>
  </si>
  <si>
    <t>H1M2 (2)</t>
  </si>
  <si>
    <t>H1M2 (3)</t>
  </si>
  <si>
    <t>H2M2 (1)</t>
  </si>
  <si>
    <t>H2M2 (2)</t>
  </si>
  <si>
    <t>H2M2 (3)</t>
  </si>
  <si>
    <t>H3M2 (1)</t>
  </si>
  <si>
    <t>H3M2 (2)</t>
  </si>
  <si>
    <t>H3M2 (3)</t>
  </si>
  <si>
    <t>H1M3 (1)</t>
  </si>
  <si>
    <t>H1M3 (2)</t>
  </si>
  <si>
    <t>H1M3 (3)</t>
  </si>
  <si>
    <t>H2M3 (1)</t>
  </si>
  <si>
    <t>H2M3 (2)</t>
  </si>
  <si>
    <t>H2M3 (3)</t>
  </si>
  <si>
    <t>H3M3 (1)</t>
  </si>
  <si>
    <t>H3M3 (2)</t>
  </si>
  <si>
    <t>H3M3 (3)</t>
  </si>
  <si>
    <t>TOTAL</t>
  </si>
  <si>
    <t>STDEV</t>
  </si>
  <si>
    <t>PERLAKUAN</t>
  </si>
  <si>
    <t>H1M1</t>
  </si>
  <si>
    <t>H2M1</t>
  </si>
  <si>
    <t>H3M1</t>
  </si>
  <si>
    <t>H1M2</t>
  </si>
  <si>
    <t>H2M2</t>
  </si>
  <si>
    <t>H3M2</t>
  </si>
  <si>
    <t>H1M3</t>
  </si>
  <si>
    <t>H2M3</t>
  </si>
  <si>
    <t>H3M3</t>
  </si>
  <si>
    <t>I</t>
  </si>
  <si>
    <t>II</t>
  </si>
  <si>
    <t>III</t>
  </si>
  <si>
    <t xml:space="preserve">Tabel 2 arah </t>
  </si>
  <si>
    <t>H</t>
  </si>
  <si>
    <t>M</t>
  </si>
  <si>
    <t>Total</t>
  </si>
  <si>
    <t>Rerata</t>
  </si>
  <si>
    <t>M1</t>
  </si>
  <si>
    <t>M2</t>
  </si>
  <si>
    <t>M3</t>
  </si>
  <si>
    <t>H1</t>
  </si>
  <si>
    <t>H2</t>
  </si>
  <si>
    <t>H3</t>
  </si>
  <si>
    <t>Rata-rata</t>
  </si>
  <si>
    <t>Ulangan</t>
  </si>
  <si>
    <t>Tabel Analisa Ragam</t>
  </si>
  <si>
    <t>SK</t>
  </si>
  <si>
    <t>db</t>
  </si>
  <si>
    <t>JK</t>
  </si>
  <si>
    <t>KT</t>
  </si>
  <si>
    <t>F Hit</t>
  </si>
  <si>
    <t>F 0.05</t>
  </si>
  <si>
    <t>F 0.01</t>
  </si>
  <si>
    <t>KET</t>
  </si>
  <si>
    <t>Kelompok</t>
  </si>
  <si>
    <t>Perlakuan</t>
  </si>
  <si>
    <t>HxM</t>
  </si>
  <si>
    <t xml:space="preserve">Galat </t>
  </si>
  <si>
    <t>FK</t>
  </si>
  <si>
    <t>JKT</t>
  </si>
  <si>
    <t>JKK</t>
  </si>
  <si>
    <t>JKP</t>
  </si>
  <si>
    <t>JKG</t>
  </si>
  <si>
    <t>t (Perlakuan)</t>
  </si>
  <si>
    <t>r (Pengulangan)</t>
  </si>
  <si>
    <t>Panelis</t>
  </si>
  <si>
    <t>Ranking</t>
  </si>
  <si>
    <t xml:space="preserve">Jumlah </t>
  </si>
  <si>
    <t>STDV</t>
  </si>
  <si>
    <t xml:space="preserve">Warna </t>
  </si>
  <si>
    <t>T</t>
  </si>
  <si>
    <t>X2</t>
  </si>
  <si>
    <t>T &lt; X2</t>
  </si>
  <si>
    <t xml:space="preserve"> </t>
  </si>
  <si>
    <t xml:space="preserve">Nilai </t>
  </si>
  <si>
    <t>Berat kertas dan sampel (A)</t>
  </si>
  <si>
    <t>Berat Sampel (C)</t>
  </si>
  <si>
    <t>Berat kertas saring (B)</t>
  </si>
  <si>
    <t>Total Ranking</t>
  </si>
  <si>
    <t>Titik kritis</t>
  </si>
  <si>
    <t>t</t>
  </si>
  <si>
    <t>r</t>
  </si>
  <si>
    <t>Terima H1</t>
  </si>
  <si>
    <t>Rasa</t>
  </si>
  <si>
    <t>Aroma</t>
  </si>
  <si>
    <t>Tekstur</t>
  </si>
  <si>
    <t>stdv</t>
  </si>
  <si>
    <t>Berat Sampel (gr)</t>
  </si>
  <si>
    <t>Vol titrasi (ml)</t>
  </si>
  <si>
    <t>Berat Sampel (mg)</t>
  </si>
  <si>
    <t>Kadar vit C (%)</t>
  </si>
  <si>
    <t>Data Nilai Perlakuan Terbaik</t>
  </si>
  <si>
    <t>Parameter</t>
  </si>
  <si>
    <t>Kadar Abu</t>
  </si>
  <si>
    <t>Vitamin C</t>
  </si>
  <si>
    <t>Rendemen</t>
  </si>
  <si>
    <t>Warna (L)</t>
  </si>
  <si>
    <t>Warna (a)</t>
  </si>
  <si>
    <t>Warna (b)</t>
  </si>
  <si>
    <t>Orlep Warna</t>
  </si>
  <si>
    <t>Orlep Aroma</t>
  </si>
  <si>
    <t>Orlep Rasa</t>
  </si>
  <si>
    <t>Orlep Tekstur</t>
  </si>
  <si>
    <t>Akar KTG/t</t>
  </si>
  <si>
    <t>BNJ Tabel</t>
  </si>
  <si>
    <t>BNJ Hit</t>
  </si>
  <si>
    <t>BNJ 5%</t>
  </si>
  <si>
    <t xml:space="preserve">Perlakuan </t>
  </si>
  <si>
    <t>Rata - rata</t>
  </si>
  <si>
    <t>Notasi</t>
  </si>
  <si>
    <t>a</t>
  </si>
  <si>
    <t>b</t>
  </si>
  <si>
    <t>T &gt; X2</t>
  </si>
  <si>
    <t>c</t>
  </si>
  <si>
    <t>(+)</t>
  </si>
  <si>
    <t>(-)</t>
  </si>
  <si>
    <t>bc</t>
  </si>
  <si>
    <t>Terima H0</t>
  </si>
  <si>
    <t>Nilai</t>
  </si>
  <si>
    <t>Warna L*</t>
  </si>
  <si>
    <t>Warna a*</t>
  </si>
  <si>
    <t>Warna b*</t>
  </si>
  <si>
    <t>Daya Kelarutan</t>
  </si>
  <si>
    <t>Nilai Terbaik</t>
  </si>
  <si>
    <t>Nilai Terjelek</t>
  </si>
  <si>
    <t>Selisih</t>
  </si>
  <si>
    <t>Bobot Parameter</t>
  </si>
  <si>
    <t>Bobot Normal</t>
  </si>
  <si>
    <t>Nilai Efektif</t>
  </si>
  <si>
    <t>Nilai Normal</t>
  </si>
  <si>
    <t xml:space="preserve">Kadar Abu </t>
  </si>
  <si>
    <t>ab</t>
  </si>
  <si>
    <t>UJI LANJUT</t>
  </si>
  <si>
    <t>Notasi minitab</t>
  </si>
  <si>
    <t>Interaksi H dan M</t>
  </si>
  <si>
    <t>T &gt; X2, maka tolak H0 atau terima H1 yang berarti setiap rangking dari perlakuan memberikan pengaruh nyata pada organoleptik warna minuman serbuk belimbing wuluh.</t>
  </si>
  <si>
    <t>Data Nilai Per Perlakuan</t>
  </si>
  <si>
    <t>Perhitungan Perlakuan Terbaik</t>
  </si>
  <si>
    <t>KADAR ABU</t>
  </si>
  <si>
    <t>ULANGAN</t>
  </si>
  <si>
    <t>KONSENTRASI MALTODEKSTRIN</t>
  </si>
  <si>
    <t>KONSENTRASI HPMC</t>
  </si>
  <si>
    <t xml:space="preserve">   </t>
  </si>
  <si>
    <t>Akar KTG/r</t>
  </si>
  <si>
    <t>O. Warna</t>
  </si>
  <si>
    <t>O. Aroma</t>
  </si>
  <si>
    <t>O. Rasa</t>
  </si>
  <si>
    <t>O. Tekstur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</si>
</sst>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"/>
    <numFmt numFmtId="167" formatCode="#,##0.0000"/>
    <numFmt numFmtId="168" formatCode="#,##0.000"/>
    <numFmt numFmtId="169" formatCode="0.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  <font>
      <b/>
      <sz val="12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8F50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/>
    <xf numFmtId="0" fontId="2" fillId="0" borderId="0" xfId="0" applyFont="1" applyBorder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0" xfId="0" applyBorder="1"/>
    <xf numFmtId="0" fontId="2" fillId="0" borderId="0" xfId="0" applyFont="1"/>
    <xf numFmtId="0" fontId="3" fillId="0" borderId="1" xfId="0" applyFont="1" applyBorder="1"/>
    <xf numFmtId="2" fontId="3" fillId="0" borderId="0" xfId="0" applyNumberFormat="1" applyFont="1"/>
    <xf numFmtId="0" fontId="2" fillId="0" borderId="4" xfId="0" applyFont="1" applyFill="1" applyBorder="1"/>
    <xf numFmtId="0" fontId="2" fillId="0" borderId="1" xfId="0" applyFont="1" applyBorder="1"/>
    <xf numFmtId="0" fontId="2" fillId="3" borderId="1" xfId="0" applyFont="1" applyFill="1" applyBorder="1"/>
    <xf numFmtId="2" fontId="0" fillId="0" borderId="1" xfId="0" applyNumberFormat="1" applyBorder="1"/>
    <xf numFmtId="0" fontId="6" fillId="0" borderId="0" xfId="0" applyFont="1"/>
    <xf numFmtId="164" fontId="3" fillId="0" borderId="1" xfId="0" applyNumberFormat="1" applyFont="1" applyBorder="1"/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7" xfId="0" applyFont="1" applyBorder="1"/>
    <xf numFmtId="166" fontId="3" fillId="0" borderId="1" xfId="0" applyNumberFormat="1" applyFont="1" applyBorder="1"/>
    <xf numFmtId="165" fontId="3" fillId="0" borderId="1" xfId="0" applyNumberFormat="1" applyFont="1" applyBorder="1"/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/>
    </xf>
    <xf numFmtId="166" fontId="3" fillId="0" borderId="0" xfId="0" applyNumberFormat="1" applyFont="1"/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5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167" fontId="3" fillId="0" borderId="1" xfId="0" applyNumberFormat="1" applyFont="1" applyBorder="1" applyAlignment="1">
      <alignment horizontal="center" vertical="center"/>
    </xf>
    <xf numFmtId="0" fontId="7" fillId="6" borderId="1" xfId="0" applyFont="1" applyFill="1" applyBorder="1"/>
    <xf numFmtId="165" fontId="8" fillId="0" borderId="1" xfId="0" applyNumberFormat="1" applyFont="1" applyBorder="1"/>
    <xf numFmtId="0" fontId="7" fillId="0" borderId="1" xfId="0" applyFont="1" applyBorder="1"/>
    <xf numFmtId="0" fontId="9" fillId="0" borderId="0" xfId="0" applyFont="1"/>
    <xf numFmtId="0" fontId="7" fillId="0" borderId="0" xfId="0" applyFont="1"/>
    <xf numFmtId="0" fontId="9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/>
    <xf numFmtId="0" fontId="7" fillId="0" borderId="5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9" fillId="4" borderId="1" xfId="0" applyFont="1" applyFill="1" applyBorder="1"/>
    <xf numFmtId="0" fontId="9" fillId="5" borderId="1" xfId="0" applyFont="1" applyFill="1" applyBorder="1"/>
    <xf numFmtId="2" fontId="7" fillId="0" borderId="1" xfId="0" applyNumberFormat="1" applyFont="1" applyBorder="1"/>
    <xf numFmtId="0" fontId="7" fillId="0" borderId="1" xfId="0" applyFont="1" applyFill="1" applyBorder="1" applyAlignment="1">
      <alignment horizontal="center" vertical="center"/>
    </xf>
    <xf numFmtId="0" fontId="9" fillId="3" borderId="1" xfId="0" applyFont="1" applyFill="1" applyBorder="1"/>
    <xf numFmtId="164" fontId="7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6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/>
    <xf numFmtId="165" fontId="3" fillId="6" borderId="1" xfId="0" applyNumberFormat="1" applyFont="1" applyFill="1" applyBorder="1"/>
    <xf numFmtId="164" fontId="3" fillId="6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/>
    </xf>
    <xf numFmtId="2" fontId="3" fillId="6" borderId="1" xfId="0" applyNumberFormat="1" applyFont="1" applyFill="1" applyBorder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/>
    </xf>
    <xf numFmtId="2" fontId="3" fillId="1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6" borderId="0" xfId="0" applyFont="1" applyFill="1"/>
    <xf numFmtId="164" fontId="0" fillId="0" borderId="1" xfId="0" applyNumberFormat="1" applyBorder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/>
    <xf numFmtId="168" fontId="3" fillId="0" borderId="1" xfId="0" applyNumberFormat="1" applyFont="1" applyBorder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/>
    <xf numFmtId="164" fontId="3" fillId="4" borderId="1" xfId="0" applyNumberFormat="1" applyFont="1" applyFill="1" applyBorder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0" fontId="0" fillId="0" borderId="0" xfId="0" applyFill="1"/>
    <xf numFmtId="0" fontId="3" fillId="0" borderId="0" xfId="0" applyFont="1" applyBorder="1"/>
    <xf numFmtId="0" fontId="0" fillId="11" borderId="0" xfId="0" applyFill="1"/>
    <xf numFmtId="0" fontId="2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165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12" borderId="8" xfId="0" applyFont="1" applyFill="1" applyBorder="1" applyAlignment="1">
      <alignment horizontal="center"/>
    </xf>
    <xf numFmtId="0" fontId="7" fillId="1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F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2.png"/><Relationship Id="rId2" Type="http://schemas.openxmlformats.org/officeDocument/2006/relationships/image" Target="../media/image21.png"/><Relationship Id="rId1" Type="http://schemas.openxmlformats.org/officeDocument/2006/relationships/image" Target="../media/image2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27215</xdr:colOff>
      <xdr:row>0</xdr:row>
      <xdr:rowOff>136070</xdr:rowOff>
    </xdr:from>
    <xdr:to>
      <xdr:col>32</xdr:col>
      <xdr:colOff>560615</xdr:colOff>
      <xdr:row>7</xdr:row>
      <xdr:rowOff>81641</xdr:rowOff>
    </xdr:to>
    <xdr:pic>
      <xdr:nvPicPr>
        <xdr:cNvPr id="2" name="Picture 1" descr="C:\Users\User\Pictures\Screenshots\Screenshot (41)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89144" y="136070"/>
          <a:ext cx="5704114" cy="1374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13607</xdr:colOff>
      <xdr:row>15</xdr:row>
      <xdr:rowOff>149678</xdr:rowOff>
    </xdr:from>
    <xdr:to>
      <xdr:col>27</xdr:col>
      <xdr:colOff>566058</xdr:colOff>
      <xdr:row>24</xdr:row>
      <xdr:rowOff>31296</xdr:rowOff>
    </xdr:to>
    <xdr:pic>
      <xdr:nvPicPr>
        <xdr:cNvPr id="3" name="Picture 2" descr="C:\Users\User\Pictures\Screenshots\Screenshot (42)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0" y="3211285"/>
          <a:ext cx="5859236" cy="17185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13608</xdr:colOff>
      <xdr:row>30</xdr:row>
      <xdr:rowOff>143810</xdr:rowOff>
    </xdr:from>
    <xdr:to>
      <xdr:col>30</xdr:col>
      <xdr:colOff>394606</xdr:colOff>
      <xdr:row>41</xdr:row>
      <xdr:rowOff>0</xdr:rowOff>
    </xdr:to>
    <xdr:pic>
      <xdr:nvPicPr>
        <xdr:cNvPr id="4" name="Picture 3" descr="C:\Users\User\Pictures\Screenshots\Screenshot (76)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7888"/>
        <a:stretch/>
      </xdr:blipFill>
      <xdr:spPr bwMode="auto">
        <a:xfrm>
          <a:off x="23036894" y="6267024"/>
          <a:ext cx="3442606" cy="2101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180049</xdr:rowOff>
    </xdr:from>
    <xdr:to>
      <xdr:col>8</xdr:col>
      <xdr:colOff>333375</xdr:colOff>
      <xdr:row>31</xdr:row>
      <xdr:rowOff>119063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F507558-3AF8-4CE8-88F4-D8F6EA11257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14" t="22269" r="53448" b="58550"/>
        <a:stretch/>
      </xdr:blipFill>
      <xdr:spPr bwMode="auto">
        <a:xfrm>
          <a:off x="0" y="4835393"/>
          <a:ext cx="6488906" cy="1534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642939</xdr:colOff>
      <xdr:row>24</xdr:row>
      <xdr:rowOff>71438</xdr:rowOff>
    </xdr:from>
    <xdr:to>
      <xdr:col>16</xdr:col>
      <xdr:colOff>259255</xdr:colOff>
      <xdr:row>33</xdr:row>
      <xdr:rowOff>54769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8779CDB-F063-4E7B-A2F1-43FBFD7716C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55851" r="-355"/>
        <a:stretch/>
      </xdr:blipFill>
      <xdr:spPr bwMode="auto">
        <a:xfrm>
          <a:off x="6798470" y="4929188"/>
          <a:ext cx="6831504" cy="1757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71437</xdr:colOff>
      <xdr:row>20</xdr:row>
      <xdr:rowOff>0</xdr:rowOff>
    </xdr:from>
    <xdr:to>
      <xdr:col>28</xdr:col>
      <xdr:colOff>44364</xdr:colOff>
      <xdr:row>26</xdr:row>
      <xdr:rowOff>23812</xdr:rowOff>
    </xdr:to>
    <xdr:pic>
      <xdr:nvPicPr>
        <xdr:cNvPr id="2" name="Picture 1" descr="C:\Users\User\Pictures\Screenshots\Screenshot (77)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6667"/>
        <a:stretch/>
      </xdr:blipFill>
      <xdr:spPr bwMode="auto">
        <a:xfrm>
          <a:off x="17418843" y="4048125"/>
          <a:ext cx="5878427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47626</xdr:colOff>
      <xdr:row>0</xdr:row>
      <xdr:rowOff>179716</xdr:rowOff>
    </xdr:from>
    <xdr:to>
      <xdr:col>31</xdr:col>
      <xdr:colOff>35719</xdr:colOff>
      <xdr:row>6</xdr:row>
      <xdr:rowOff>83344</xdr:rowOff>
    </xdr:to>
    <xdr:pic>
      <xdr:nvPicPr>
        <xdr:cNvPr id="3" name="Picture 2" descr="C:\Users\User\Pictures\Screenshots\Screenshot (80)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57220" y="179716"/>
          <a:ext cx="5453062" cy="11180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71438</xdr:colOff>
      <xdr:row>28</xdr:row>
      <xdr:rowOff>190501</xdr:rowOff>
    </xdr:from>
    <xdr:to>
      <xdr:col>23</xdr:col>
      <xdr:colOff>314325</xdr:colOff>
      <xdr:row>37</xdr:row>
      <xdr:rowOff>178595</xdr:rowOff>
    </xdr:to>
    <xdr:pic>
      <xdr:nvPicPr>
        <xdr:cNvPr id="4" name="Picture 3" descr="C:\Users\User\Pictures\Screenshots\Screenshot (79)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18844" y="5857876"/>
          <a:ext cx="3112294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66676</xdr:colOff>
      <xdr:row>1</xdr:row>
      <xdr:rowOff>28574</xdr:rowOff>
    </xdr:from>
    <xdr:to>
      <xdr:col>28</xdr:col>
      <xdr:colOff>602792</xdr:colOff>
      <xdr:row>5</xdr:row>
      <xdr:rowOff>104773</xdr:rowOff>
    </xdr:to>
    <xdr:pic>
      <xdr:nvPicPr>
        <xdr:cNvPr id="2" name="Picture 1" descr="C:\Users\User\Pictures\Screenshots\Screenshot (55)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78726" y="228599"/>
          <a:ext cx="4193716" cy="876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57150</xdr:colOff>
      <xdr:row>20</xdr:row>
      <xdr:rowOff>152400</xdr:rowOff>
    </xdr:from>
    <xdr:to>
      <xdr:col>25</xdr:col>
      <xdr:colOff>590550</xdr:colOff>
      <xdr:row>25</xdr:row>
      <xdr:rowOff>85725</xdr:rowOff>
    </xdr:to>
    <xdr:pic>
      <xdr:nvPicPr>
        <xdr:cNvPr id="3" name="Picture 2" descr="C:\Users\User\Pictures\Screenshots\Screenshot (56)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40400" y="4152900"/>
          <a:ext cx="419100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28574</xdr:colOff>
      <xdr:row>26</xdr:row>
      <xdr:rowOff>28575</xdr:rowOff>
    </xdr:from>
    <xdr:to>
      <xdr:col>26</xdr:col>
      <xdr:colOff>182551</xdr:colOff>
      <xdr:row>30</xdr:row>
      <xdr:rowOff>123825</xdr:rowOff>
    </xdr:to>
    <xdr:pic>
      <xdr:nvPicPr>
        <xdr:cNvPr id="4" name="Picture 3" descr="C:\Users\User\Pictures\Screenshots\Screenshot (57)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11824" y="5229225"/>
          <a:ext cx="4421177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66675</xdr:colOff>
      <xdr:row>1</xdr:row>
      <xdr:rowOff>22726</xdr:rowOff>
    </xdr:from>
    <xdr:to>
      <xdr:col>24</xdr:col>
      <xdr:colOff>9525</xdr:colOff>
      <xdr:row>6</xdr:row>
      <xdr:rowOff>114300</xdr:rowOff>
    </xdr:to>
    <xdr:pic>
      <xdr:nvPicPr>
        <xdr:cNvPr id="2" name="Picture 1" descr="C:\Users\User\Pictures\Screenshots\Screenshot (59)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63525" y="222751"/>
          <a:ext cx="4819650" cy="1091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9526</xdr:colOff>
      <xdr:row>20</xdr:row>
      <xdr:rowOff>190500</xdr:rowOff>
    </xdr:from>
    <xdr:to>
      <xdr:col>18</xdr:col>
      <xdr:colOff>603079</xdr:colOff>
      <xdr:row>25</xdr:row>
      <xdr:rowOff>142875</xdr:rowOff>
    </xdr:to>
    <xdr:pic>
      <xdr:nvPicPr>
        <xdr:cNvPr id="3" name="Picture 2" descr="C:\Users\User\Pictures\Screenshots\Screenshot (60)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017" b="14728"/>
        <a:stretch/>
      </xdr:blipFill>
      <xdr:spPr bwMode="auto">
        <a:xfrm>
          <a:off x="10658476" y="4191000"/>
          <a:ext cx="4060653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19050</xdr:colOff>
      <xdr:row>25</xdr:row>
      <xdr:rowOff>183796</xdr:rowOff>
    </xdr:from>
    <xdr:to>
      <xdr:col>18</xdr:col>
      <xdr:colOff>600075</xdr:colOff>
      <xdr:row>30</xdr:row>
      <xdr:rowOff>57150</xdr:rowOff>
    </xdr:to>
    <xdr:pic>
      <xdr:nvPicPr>
        <xdr:cNvPr id="4" name="Picture 3" descr="C:\Users\User\Pictures\Screenshots\Screenshot (61).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0" y="5184421"/>
          <a:ext cx="4048125" cy="873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9525</xdr:colOff>
      <xdr:row>0</xdr:row>
      <xdr:rowOff>176291</xdr:rowOff>
    </xdr:from>
    <xdr:to>
      <xdr:col>23</xdr:col>
      <xdr:colOff>581025</xdr:colOff>
      <xdr:row>6</xdr:row>
      <xdr:rowOff>38100</xdr:rowOff>
    </xdr:to>
    <xdr:pic>
      <xdr:nvPicPr>
        <xdr:cNvPr id="2" name="Picture 1" descr="C:\Users\User\Pictures\Screenshots\Screenshot (63)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82475" y="176291"/>
          <a:ext cx="4838700" cy="10619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19050</xdr:colOff>
      <xdr:row>19</xdr:row>
      <xdr:rowOff>163373</xdr:rowOff>
    </xdr:from>
    <xdr:to>
      <xdr:col>19</xdr:col>
      <xdr:colOff>590550</xdr:colOff>
      <xdr:row>24</xdr:row>
      <xdr:rowOff>85725</xdr:rowOff>
    </xdr:to>
    <xdr:pic>
      <xdr:nvPicPr>
        <xdr:cNvPr id="3" name="Picture 2" descr="C:\Users\User\Pictures\Screenshots\Screenshot (66)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3963848"/>
          <a:ext cx="4229100" cy="922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28576</xdr:colOff>
      <xdr:row>1</xdr:row>
      <xdr:rowOff>131258</xdr:rowOff>
    </xdr:from>
    <xdr:to>
      <xdr:col>22</xdr:col>
      <xdr:colOff>581025</xdr:colOff>
      <xdr:row>5</xdr:row>
      <xdr:rowOff>190500</xdr:rowOff>
    </xdr:to>
    <xdr:pic>
      <xdr:nvPicPr>
        <xdr:cNvPr id="2" name="Picture 1" descr="C:\Users\User\Pictures\Screenshots\Screenshot (71)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6726" y="331283"/>
          <a:ext cx="4210049" cy="8593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114300</xdr:colOff>
      <xdr:row>25</xdr:row>
      <xdr:rowOff>123825</xdr:rowOff>
    </xdr:from>
    <xdr:to>
      <xdr:col>20</xdr:col>
      <xdr:colOff>152400</xdr:colOff>
      <xdr:row>30</xdr:row>
      <xdr:rowOff>47625</xdr:rowOff>
    </xdr:to>
    <xdr:pic>
      <xdr:nvPicPr>
        <xdr:cNvPr id="3" name="Picture 2" descr="C:\Users\User\Pictures\Screenshots\Screenshot (69).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" b="8917"/>
        <a:stretch/>
      </xdr:blipFill>
      <xdr:spPr bwMode="auto">
        <a:xfrm>
          <a:off x="10153650" y="5124450"/>
          <a:ext cx="4305300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76201</xdr:colOff>
      <xdr:row>20</xdr:row>
      <xdr:rowOff>113062</xdr:rowOff>
    </xdr:from>
    <xdr:to>
      <xdr:col>20</xdr:col>
      <xdr:colOff>152401</xdr:colOff>
      <xdr:row>25</xdr:row>
      <xdr:rowOff>123824</xdr:rowOff>
    </xdr:to>
    <xdr:pic>
      <xdr:nvPicPr>
        <xdr:cNvPr id="4" name="Picture 3" descr="C:\Users\User\Pictures\Screenshots\Screenshot (70).png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15551" y="4113562"/>
          <a:ext cx="4343400" cy="10108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38100</xdr:colOff>
      <xdr:row>1</xdr:row>
      <xdr:rowOff>190500</xdr:rowOff>
    </xdr:from>
    <xdr:to>
      <xdr:col>22</xdr:col>
      <xdr:colOff>577022</xdr:colOff>
      <xdr:row>6</xdr:row>
      <xdr:rowOff>142875</xdr:rowOff>
    </xdr:to>
    <xdr:pic>
      <xdr:nvPicPr>
        <xdr:cNvPr id="2" name="Picture 1" descr="C:\Users\User\Pictures\Screenshots\Screenshot (72)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0" y="390525"/>
          <a:ext cx="4196522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95250</xdr:colOff>
      <xdr:row>20</xdr:row>
      <xdr:rowOff>190500</xdr:rowOff>
    </xdr:from>
    <xdr:to>
      <xdr:col>19</xdr:col>
      <xdr:colOff>587291</xdr:colOff>
      <xdr:row>26</xdr:row>
      <xdr:rowOff>38100</xdr:rowOff>
    </xdr:to>
    <xdr:pic>
      <xdr:nvPicPr>
        <xdr:cNvPr id="3" name="Picture 2" descr="C:\Users\User\Pictures\Screenshots\Screenshot (73).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9350" y="4191000"/>
          <a:ext cx="414964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66675</xdr:colOff>
      <xdr:row>26</xdr:row>
      <xdr:rowOff>152400</xdr:rowOff>
    </xdr:from>
    <xdr:to>
      <xdr:col>19</xdr:col>
      <xdr:colOff>548579</xdr:colOff>
      <xdr:row>31</xdr:row>
      <xdr:rowOff>142875</xdr:rowOff>
    </xdr:to>
    <xdr:pic>
      <xdr:nvPicPr>
        <xdr:cNvPr id="4" name="Picture 3" descr="C:\Users\User\Pictures\Screenshots\Screenshot (74).pn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5353050"/>
          <a:ext cx="4139504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1"/>
  <sheetViews>
    <sheetView topLeftCell="I1" zoomScale="80" zoomScaleNormal="80" workbookViewId="0">
      <selection activeCell="P18" sqref="P18"/>
    </sheetView>
  </sheetViews>
  <sheetFormatPr defaultRowHeight="15" x14ac:dyDescent="0.25"/>
  <cols>
    <col min="1" max="1" width="15.85546875" customWidth="1"/>
    <col min="2" max="2" width="15.7109375" customWidth="1"/>
    <col min="3" max="3" width="15.5703125" customWidth="1"/>
    <col min="4" max="4" width="13.85546875" customWidth="1"/>
    <col min="5" max="5" width="18.5703125" customWidth="1"/>
    <col min="6" max="7" width="12.140625" customWidth="1"/>
    <col min="9" max="9" width="16.85546875" customWidth="1"/>
    <col min="13" max="13" width="11" customWidth="1"/>
    <col min="14" max="14" width="10.7109375" customWidth="1"/>
    <col min="17" max="17" width="21.140625" customWidth="1"/>
    <col min="18" max="18" width="19.42578125" customWidth="1"/>
    <col min="19" max="19" width="18.7109375" customWidth="1"/>
    <col min="20" max="20" width="16.140625" customWidth="1"/>
    <col min="21" max="21" width="14.5703125" customWidth="1"/>
    <col min="22" max="22" width="15" customWidth="1"/>
    <col min="23" max="23" width="18.7109375" customWidth="1"/>
    <col min="24" max="24" width="14" customWidth="1"/>
    <col min="25" max="25" width="13.28515625" customWidth="1"/>
  </cols>
  <sheetData>
    <row r="1" spans="1:24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I1" s="133" t="s">
        <v>36</v>
      </c>
      <c r="J1" s="139" t="s">
        <v>61</v>
      </c>
      <c r="K1" s="140"/>
      <c r="L1" s="141"/>
      <c r="M1" s="133" t="s">
        <v>34</v>
      </c>
      <c r="N1" s="133" t="s">
        <v>60</v>
      </c>
      <c r="O1" s="135" t="s">
        <v>35</v>
      </c>
      <c r="Q1" s="18" t="s">
        <v>62</v>
      </c>
      <c r="R1" s="8"/>
      <c r="S1" s="8"/>
      <c r="T1" s="8"/>
      <c r="U1" s="8"/>
      <c r="V1" s="8"/>
      <c r="W1" s="8"/>
      <c r="X1" s="8"/>
    </row>
    <row r="2" spans="1:24" ht="15.75" x14ac:dyDescent="0.25">
      <c r="A2" s="1" t="s">
        <v>7</v>
      </c>
      <c r="B2" s="2">
        <v>6.1577999999999999</v>
      </c>
      <c r="C2" s="2">
        <v>2.0024000000000002</v>
      </c>
      <c r="D2" s="2">
        <v>8.0563000000000002</v>
      </c>
      <c r="E2" s="2">
        <v>8.0512999999999995</v>
      </c>
      <c r="F2" s="3">
        <f>E2-B2</f>
        <v>1.8934999999999995</v>
      </c>
      <c r="G2" s="11">
        <f>((C2-F2)/C2)*100</f>
        <v>5.4384738314023497</v>
      </c>
      <c r="I2" s="134"/>
      <c r="J2" s="14" t="s">
        <v>46</v>
      </c>
      <c r="K2" s="14" t="s">
        <v>47</v>
      </c>
      <c r="L2" s="14" t="s">
        <v>48</v>
      </c>
      <c r="M2" s="134"/>
      <c r="N2" s="134"/>
      <c r="O2" s="135"/>
      <c r="Q2" s="2" t="s">
        <v>63</v>
      </c>
      <c r="R2" s="2" t="s">
        <v>64</v>
      </c>
      <c r="S2" s="2" t="s">
        <v>65</v>
      </c>
      <c r="T2" s="2" t="s">
        <v>66</v>
      </c>
      <c r="U2" s="2" t="s">
        <v>67</v>
      </c>
      <c r="V2" s="2" t="s">
        <v>68</v>
      </c>
      <c r="W2" s="2" t="s">
        <v>69</v>
      </c>
      <c r="X2" s="2" t="s">
        <v>70</v>
      </c>
    </row>
    <row r="3" spans="1:24" ht="15.75" x14ac:dyDescent="0.25">
      <c r="A3" s="2" t="s">
        <v>8</v>
      </c>
      <c r="B3" s="2">
        <v>6.1371000000000002</v>
      </c>
      <c r="C3" s="2">
        <v>2.0026000000000002</v>
      </c>
      <c r="D3" s="2">
        <v>8.0448000000000004</v>
      </c>
      <c r="E3" s="2">
        <v>8.0443999999999996</v>
      </c>
      <c r="F3" s="3">
        <f t="shared" ref="F3:F28" si="0">E3-B3</f>
        <v>1.9072999999999993</v>
      </c>
      <c r="G3" s="11">
        <f t="shared" ref="G3:G28" si="1">((C3-F3)/C3)*100</f>
        <v>4.7588135423949272</v>
      </c>
      <c r="I3" s="5" t="s">
        <v>37</v>
      </c>
      <c r="J3" s="130">
        <f>G2</f>
        <v>5.4384738314023497</v>
      </c>
      <c r="K3" s="130">
        <f>G3</f>
        <v>4.7588135423949272</v>
      </c>
      <c r="L3" s="130">
        <f>G4</f>
        <v>4.3167624281788335</v>
      </c>
      <c r="M3" s="130">
        <f>SUM(J3:L3)</f>
        <v>14.51404980197611</v>
      </c>
      <c r="N3" s="130">
        <f>AVERAGE(J3:L3)</f>
        <v>4.8380166006587038</v>
      </c>
      <c r="O3" s="6">
        <f>STDEV(J3:L3)</f>
        <v>0.56503447802693318</v>
      </c>
      <c r="Q3" s="19" t="s">
        <v>71</v>
      </c>
      <c r="R3" s="19">
        <f>T12-1</f>
        <v>2</v>
      </c>
      <c r="S3" s="6">
        <f>R13</f>
        <v>0.21668026501833992</v>
      </c>
      <c r="T3" s="6">
        <f>S3/R3</f>
        <v>0.10834013250916996</v>
      </c>
      <c r="U3" s="6">
        <f>T3/T8</f>
        <v>0.66221975401332722</v>
      </c>
      <c r="V3" s="19">
        <v>3.63</v>
      </c>
      <c r="W3" s="19">
        <v>6.23</v>
      </c>
      <c r="X3" s="2" t="str">
        <f>IF(U3&lt;V3,"tn",IF(U3&lt;W3,"*","**"))</f>
        <v>tn</v>
      </c>
    </row>
    <row r="4" spans="1:24" ht="15.75" x14ac:dyDescent="0.25">
      <c r="A4" s="2" t="s">
        <v>9</v>
      </c>
      <c r="B4" s="2">
        <v>6.1334</v>
      </c>
      <c r="C4" s="2">
        <v>2.0015000000000001</v>
      </c>
      <c r="D4" s="2">
        <v>8.0488</v>
      </c>
      <c r="E4" s="2">
        <v>8.0485000000000007</v>
      </c>
      <c r="F4" s="3">
        <f t="shared" si="0"/>
        <v>1.9151000000000007</v>
      </c>
      <c r="G4" s="11">
        <f t="shared" si="1"/>
        <v>4.3167624281788335</v>
      </c>
      <c r="I4" s="5" t="s">
        <v>38</v>
      </c>
      <c r="J4" s="130">
        <f>G5</f>
        <v>4.6264410839945773</v>
      </c>
      <c r="K4" s="130">
        <f>G6</f>
        <v>4.9148394186104278</v>
      </c>
      <c r="L4" s="130">
        <f>G7</f>
        <v>4.8556299330602215</v>
      </c>
      <c r="M4" s="130">
        <f t="shared" ref="M4:M11" si="2">SUM(J4:L4)</f>
        <v>14.396910435665227</v>
      </c>
      <c r="N4" s="130">
        <f t="shared" ref="N4:N11" si="3">AVERAGE(J4:L4)</f>
        <v>4.7989701452217419</v>
      </c>
      <c r="O4" s="6">
        <f t="shared" ref="O4:O11" si="4">STDEV(J4:L4)</f>
        <v>0.15231923227460523</v>
      </c>
      <c r="Q4" s="19" t="s">
        <v>72</v>
      </c>
      <c r="R4" s="19">
        <f>T11-1</f>
        <v>8</v>
      </c>
      <c r="S4" s="6">
        <f>R14</f>
        <v>5.3302628589806318</v>
      </c>
      <c r="T4" s="6">
        <f>S4/R4</f>
        <v>0.66628285737257897</v>
      </c>
      <c r="U4" s="6">
        <f>T4/T8</f>
        <v>4.0725967348731134</v>
      </c>
      <c r="V4" s="19">
        <v>2.59</v>
      </c>
      <c r="W4" s="19">
        <v>3.89</v>
      </c>
      <c r="X4" s="2" t="str">
        <f>IF(U4&lt;V4,"tn",IF(U4&lt;W4,"*","**"))</f>
        <v>**</v>
      </c>
    </row>
    <row r="5" spans="1:24" ht="15.75" x14ac:dyDescent="0.25">
      <c r="A5" s="1" t="s">
        <v>10</v>
      </c>
      <c r="B5" s="2">
        <v>6.1413000000000002</v>
      </c>
      <c r="C5" s="2">
        <v>2.0036999999999998</v>
      </c>
      <c r="D5" s="2">
        <v>8.0526999999999997</v>
      </c>
      <c r="E5" s="2">
        <v>8.0523000000000007</v>
      </c>
      <c r="F5" s="3">
        <f t="shared" si="0"/>
        <v>1.9110000000000005</v>
      </c>
      <c r="G5" s="11">
        <f t="shared" si="1"/>
        <v>4.6264410839945773</v>
      </c>
      <c r="I5" s="5" t="s">
        <v>39</v>
      </c>
      <c r="J5" s="130">
        <f>G8</f>
        <v>5.7182775310613367</v>
      </c>
      <c r="K5" s="130">
        <f>G9</f>
        <v>5.4501896586144918</v>
      </c>
      <c r="L5" s="130">
        <f>G10</f>
        <v>4.4731461626689546</v>
      </c>
      <c r="M5" s="130">
        <f t="shared" si="2"/>
        <v>15.641613352344784</v>
      </c>
      <c r="N5" s="130">
        <f t="shared" si="3"/>
        <v>5.213871117448261</v>
      </c>
      <c r="O5" s="6">
        <f t="shared" si="4"/>
        <v>0.65534179693719052</v>
      </c>
      <c r="Q5" s="19" t="s">
        <v>50</v>
      </c>
      <c r="R5" s="19">
        <f>T13-1</f>
        <v>2</v>
      </c>
      <c r="S5" s="6">
        <f>(((M17^2)+(M18^2)+(M19^2))/9)-R11</f>
        <v>1.2620756977196379</v>
      </c>
      <c r="T5" s="6">
        <f t="shared" ref="T5:T8" si="5">S5/R5</f>
        <v>0.63103784885981895</v>
      </c>
      <c r="U5" s="6">
        <f>T5/T8</f>
        <v>3.8571646477327168</v>
      </c>
      <c r="V5" s="19">
        <v>3.63</v>
      </c>
      <c r="W5" s="19">
        <v>6.23</v>
      </c>
      <c r="X5" s="2" t="str">
        <f>IF(U5&lt;V5,"tn",IF(U5&lt;W5,"*","**"))</f>
        <v>*</v>
      </c>
    </row>
    <row r="6" spans="1:24" ht="15.75" x14ac:dyDescent="0.25">
      <c r="A6" s="2" t="s">
        <v>11</v>
      </c>
      <c r="B6" s="2">
        <v>6.1913999999999998</v>
      </c>
      <c r="C6" s="2">
        <v>2.0021</v>
      </c>
      <c r="D6" s="2">
        <v>8.0957000000000008</v>
      </c>
      <c r="E6" s="2">
        <v>8.0951000000000004</v>
      </c>
      <c r="F6" s="3">
        <f t="shared" si="0"/>
        <v>1.9037000000000006</v>
      </c>
      <c r="G6" s="11">
        <f t="shared" si="1"/>
        <v>4.9148394186104278</v>
      </c>
      <c r="I6" s="5" t="s">
        <v>40</v>
      </c>
      <c r="J6" s="130">
        <f>G11</f>
        <v>5.6715970417749428</v>
      </c>
      <c r="K6" s="130">
        <f>G12</f>
        <v>4.8610071367968786</v>
      </c>
      <c r="L6" s="130">
        <f>G13</f>
        <v>5.2847152847152135</v>
      </c>
      <c r="M6" s="130">
        <f t="shared" si="2"/>
        <v>15.817319463287035</v>
      </c>
      <c r="N6" s="130">
        <f t="shared" si="3"/>
        <v>5.272439821095678</v>
      </c>
      <c r="O6" s="6">
        <f t="shared" si="4"/>
        <v>0.40543435198363831</v>
      </c>
      <c r="Q6" s="19" t="s">
        <v>51</v>
      </c>
      <c r="R6" s="19">
        <f>T14-1</f>
        <v>2</v>
      </c>
      <c r="S6" s="6">
        <f>(((J20^2)+(K20^2)+(L20^2))/9)-R11</f>
        <v>1.180689570900995</v>
      </c>
      <c r="T6" s="6">
        <f t="shared" si="5"/>
        <v>0.59034478545049751</v>
      </c>
      <c r="U6" s="6">
        <f>T6/T8</f>
        <v>3.6084317930014502</v>
      </c>
      <c r="V6" s="19">
        <v>3.63</v>
      </c>
      <c r="W6" s="19">
        <v>6.23</v>
      </c>
      <c r="X6" s="2" t="str">
        <f>IF(U6&lt;V6,"tn",IF(U6&lt;W6,"*","**"))</f>
        <v>tn</v>
      </c>
    </row>
    <row r="7" spans="1:24" ht="15.75" x14ac:dyDescent="0.25">
      <c r="A7" s="2" t="s">
        <v>12</v>
      </c>
      <c r="B7" s="2">
        <v>6.1128999999999998</v>
      </c>
      <c r="C7" s="2">
        <v>2.0017999999999998</v>
      </c>
      <c r="D7" s="2">
        <v>8.0178999999999991</v>
      </c>
      <c r="E7" s="2">
        <v>8.0175000000000001</v>
      </c>
      <c r="F7" s="3">
        <f t="shared" si="0"/>
        <v>1.9046000000000003</v>
      </c>
      <c r="G7" s="11">
        <f t="shared" si="1"/>
        <v>4.8556299330602215</v>
      </c>
      <c r="I7" s="5" t="s">
        <v>41</v>
      </c>
      <c r="J7" s="130">
        <f>G14</f>
        <v>4.4989775051124878</v>
      </c>
      <c r="K7" s="130">
        <f>G15</f>
        <v>4.0920205599081276</v>
      </c>
      <c r="L7" s="130">
        <f>G16</f>
        <v>4.6926536731634672</v>
      </c>
      <c r="M7" s="130">
        <f t="shared" si="2"/>
        <v>13.283651738184084</v>
      </c>
      <c r="N7" s="130">
        <f t="shared" si="3"/>
        <v>4.4278839127280278</v>
      </c>
      <c r="O7" s="6">
        <f t="shared" si="4"/>
        <v>0.30656281304701033</v>
      </c>
      <c r="Q7" s="19" t="s">
        <v>73</v>
      </c>
      <c r="R7" s="19">
        <f>(T13-1)*(T14-1)</f>
        <v>4</v>
      </c>
      <c r="S7" s="6">
        <f>S4-S5-S6</f>
        <v>2.8874975903599989</v>
      </c>
      <c r="T7" s="6">
        <f t="shared" si="5"/>
        <v>0.72187439758999972</v>
      </c>
      <c r="U7" s="6">
        <f>T7/T8</f>
        <v>4.4123952493791423</v>
      </c>
      <c r="V7" s="19">
        <v>3.01</v>
      </c>
      <c r="W7" s="19">
        <v>4.7699999999999996</v>
      </c>
      <c r="X7" s="2" t="str">
        <f>IF(U7&lt;V7,"tn",IF(U7&lt;W7,"*","**"))</f>
        <v>*</v>
      </c>
    </row>
    <row r="8" spans="1:24" ht="15.75" x14ac:dyDescent="0.25">
      <c r="A8" s="14" t="s">
        <v>13</v>
      </c>
      <c r="B8" s="5">
        <v>6.1356000000000002</v>
      </c>
      <c r="C8" s="5">
        <v>2.0041000000000002</v>
      </c>
      <c r="D8" s="5">
        <v>8.0457000000000001</v>
      </c>
      <c r="E8" s="5">
        <v>8.0251000000000001</v>
      </c>
      <c r="F8" s="86">
        <f>E8-B8</f>
        <v>1.8895</v>
      </c>
      <c r="G8" s="28">
        <f>((C8-F8)/C8)*100</f>
        <v>5.7182775310613367</v>
      </c>
      <c r="I8" s="5" t="s">
        <v>42</v>
      </c>
      <c r="J8" s="130">
        <f>G17</f>
        <v>4.625143599220797</v>
      </c>
      <c r="K8" s="130">
        <f>G18</f>
        <v>4.9488139825217798</v>
      </c>
      <c r="L8" s="130">
        <f>G19</f>
        <v>4.2357642357642131</v>
      </c>
      <c r="M8" s="130">
        <f t="shared" si="2"/>
        <v>13.809721817506789</v>
      </c>
      <c r="N8" s="130">
        <f t="shared" si="3"/>
        <v>4.6032406058355964</v>
      </c>
      <c r="O8" s="6">
        <f t="shared" si="4"/>
        <v>0.35702911810828764</v>
      </c>
      <c r="Q8" s="19" t="s">
        <v>74</v>
      </c>
      <c r="R8" s="19">
        <f>(T12-1)*(T11-1)</f>
        <v>16</v>
      </c>
      <c r="S8" s="20">
        <f>R15</f>
        <v>2.617623696124042</v>
      </c>
      <c r="T8" s="6">
        <f t="shared" si="5"/>
        <v>0.16360148100775262</v>
      </c>
    </row>
    <row r="9" spans="1:24" ht="15.75" x14ac:dyDescent="0.25">
      <c r="A9" s="5" t="s">
        <v>14</v>
      </c>
      <c r="B9" s="5">
        <v>6.1840999999999999</v>
      </c>
      <c r="C9" s="87">
        <v>2.0036</v>
      </c>
      <c r="D9" s="5">
        <v>8.0812000000000008</v>
      </c>
      <c r="E9" s="5">
        <v>8.0785</v>
      </c>
      <c r="F9" s="86">
        <f>E9-B9</f>
        <v>1.8944000000000001</v>
      </c>
      <c r="G9" s="28">
        <f>((C9-F9)/C9)*100</f>
        <v>5.4501896586144918</v>
      </c>
      <c r="I9" s="5" t="s">
        <v>43</v>
      </c>
      <c r="J9" s="130">
        <f>G20</f>
        <v>5.8735391069823377</v>
      </c>
      <c r="K9" s="130">
        <f>G21</f>
        <v>5.4890219560877735</v>
      </c>
      <c r="L9" s="130">
        <f>G22</f>
        <v>5.9308072487644274</v>
      </c>
      <c r="M9" s="130">
        <f t="shared" si="2"/>
        <v>17.293368311834538</v>
      </c>
      <c r="N9" s="130">
        <f t="shared" si="3"/>
        <v>5.7644561039448456</v>
      </c>
      <c r="O9" s="6">
        <f t="shared" si="4"/>
        <v>0.24024547315216413</v>
      </c>
      <c r="Q9" s="19" t="s">
        <v>52</v>
      </c>
      <c r="R9" s="19">
        <f>R3+R4+R8</f>
        <v>26</v>
      </c>
      <c r="S9" s="6">
        <f>R12</f>
        <v>8.1645668201230137</v>
      </c>
    </row>
    <row r="10" spans="1:24" ht="15.75" x14ac:dyDescent="0.25">
      <c r="A10" s="5" t="s">
        <v>15</v>
      </c>
      <c r="B10" s="5">
        <v>6.1669</v>
      </c>
      <c r="C10" s="5">
        <v>2.0053000000000001</v>
      </c>
      <c r="D10" s="5">
        <v>8.0983000000000001</v>
      </c>
      <c r="E10" s="5">
        <v>8.0824999999999996</v>
      </c>
      <c r="F10" s="86">
        <f>E10-B10</f>
        <v>1.9155999999999995</v>
      </c>
      <c r="G10" s="28">
        <f>((C10-F10)/C10)*100</f>
        <v>4.4731461626689546</v>
      </c>
      <c r="I10" s="5" t="s">
        <v>44</v>
      </c>
      <c r="J10" s="130">
        <f>G23</f>
        <v>5.3282161192243986</v>
      </c>
      <c r="K10" s="130">
        <f>G24</f>
        <v>5.5336363182339987</v>
      </c>
      <c r="L10" s="130">
        <f>G25</f>
        <v>5.7515490705576644</v>
      </c>
      <c r="M10" s="130">
        <f t="shared" si="2"/>
        <v>16.613401508016061</v>
      </c>
      <c r="N10" s="130">
        <f>AVERAGE(J10:L10)</f>
        <v>5.5378005026720203</v>
      </c>
      <c r="O10" s="6">
        <f t="shared" si="4"/>
        <v>0.21169719470309162</v>
      </c>
    </row>
    <row r="11" spans="1:24" ht="15.75" x14ac:dyDescent="0.25">
      <c r="A11" s="1" t="s">
        <v>16</v>
      </c>
      <c r="B11" s="2">
        <v>6.2168000000000001</v>
      </c>
      <c r="C11" s="2">
        <v>2.0011999999999999</v>
      </c>
      <c r="D11" s="2">
        <v>8.1090999999999998</v>
      </c>
      <c r="E11" s="2">
        <v>8.1044999999999998</v>
      </c>
      <c r="F11" s="3">
        <f t="shared" si="0"/>
        <v>1.8876999999999997</v>
      </c>
      <c r="G11" s="11">
        <f t="shared" si="1"/>
        <v>5.6715970417749428</v>
      </c>
      <c r="I11" s="5" t="s">
        <v>45</v>
      </c>
      <c r="J11" s="130">
        <f>G26</f>
        <v>4.3280750798722041</v>
      </c>
      <c r="K11" s="130">
        <f>G27</f>
        <v>4.2536195706440534</v>
      </c>
      <c r="L11" s="130">
        <f>G28</f>
        <v>4.9737827715355429</v>
      </c>
      <c r="M11" s="130">
        <f t="shared" si="2"/>
        <v>13.555477422051801</v>
      </c>
      <c r="N11" s="130">
        <f t="shared" si="3"/>
        <v>4.5184924740172674</v>
      </c>
      <c r="O11" s="6">
        <f t="shared" si="4"/>
        <v>0.39604652122486333</v>
      </c>
      <c r="Q11" s="22" t="s">
        <v>75</v>
      </c>
      <c r="R11" s="26">
        <f>(M12^2)/(T11*T12)</f>
        <v>674.25534399705009</v>
      </c>
      <c r="S11" s="21" t="s">
        <v>80</v>
      </c>
      <c r="T11" s="14">
        <v>9</v>
      </c>
    </row>
    <row r="12" spans="1:24" ht="15.75" x14ac:dyDescent="0.25">
      <c r="A12" s="2" t="s">
        <v>17</v>
      </c>
      <c r="B12" s="2">
        <v>6.1551999999999998</v>
      </c>
      <c r="C12" s="2">
        <v>2.0036999999999998</v>
      </c>
      <c r="D12" s="2">
        <v>8.0646000000000004</v>
      </c>
      <c r="E12" s="2">
        <v>8.0615000000000006</v>
      </c>
      <c r="F12" s="3">
        <f t="shared" si="0"/>
        <v>1.9063000000000008</v>
      </c>
      <c r="G12" s="11">
        <f t="shared" si="1"/>
        <v>4.8610071367968786</v>
      </c>
      <c r="I12" s="126" t="s">
        <v>34</v>
      </c>
      <c r="J12" s="117">
        <f>SUM(J3:J11)</f>
        <v>46.108740898645429</v>
      </c>
      <c r="K12" s="117">
        <f>SUM(K3:K11)</f>
        <v>44.301962143812467</v>
      </c>
      <c r="L12" s="117">
        <f>SUM(L3:L11)</f>
        <v>44.514810808408541</v>
      </c>
      <c r="M12" s="118">
        <f>SUM(M3:M11)</f>
        <v>134.92551385086645</v>
      </c>
      <c r="N12" s="117">
        <f>AVERAGE(N3:N11)</f>
        <v>4.9972412537357931</v>
      </c>
      <c r="Q12" s="22" t="s">
        <v>76</v>
      </c>
      <c r="R12" s="6">
        <f>SUMSQ(J3:L11)-R11</f>
        <v>8.1645668201230137</v>
      </c>
      <c r="S12" s="21" t="s">
        <v>81</v>
      </c>
      <c r="T12" s="14">
        <v>3</v>
      </c>
    </row>
    <row r="13" spans="1:24" ht="15.75" x14ac:dyDescent="0.25">
      <c r="A13" s="2" t="s">
        <v>18</v>
      </c>
      <c r="B13" s="2">
        <v>6.1544999999999996</v>
      </c>
      <c r="C13" s="4">
        <v>2.0019999999999998</v>
      </c>
      <c r="D13" s="2">
        <v>8.0542999999999996</v>
      </c>
      <c r="E13" s="2">
        <v>8.0507000000000009</v>
      </c>
      <c r="F13" s="3">
        <f t="shared" si="0"/>
        <v>1.8962000000000012</v>
      </c>
      <c r="G13" s="11">
        <f t="shared" si="1"/>
        <v>5.2847152847152135</v>
      </c>
      <c r="Q13" s="22" t="s">
        <v>77</v>
      </c>
      <c r="R13" s="6">
        <f>(((J12^2)+(K12^2)+(L12^2))/9)-R11</f>
        <v>0.21668026501833992</v>
      </c>
      <c r="S13" s="21" t="s">
        <v>50</v>
      </c>
      <c r="T13" s="14">
        <v>3</v>
      </c>
    </row>
    <row r="14" spans="1:24" ht="15.75" x14ac:dyDescent="0.25">
      <c r="A14" s="14" t="s">
        <v>19</v>
      </c>
      <c r="B14" s="5">
        <v>6.1957000000000004</v>
      </c>
      <c r="C14" s="5">
        <v>2.0049000000000001</v>
      </c>
      <c r="D14" s="5">
        <v>8.1113</v>
      </c>
      <c r="E14" s="5">
        <v>8.1104000000000003</v>
      </c>
      <c r="F14" s="86">
        <f>E14-B14</f>
        <v>1.9146999999999998</v>
      </c>
      <c r="G14" s="28">
        <f>((C14-F14)/C14)*100</f>
        <v>4.4989775051124878</v>
      </c>
      <c r="I14" s="7" t="s">
        <v>49</v>
      </c>
      <c r="J14" s="7"/>
      <c r="K14" s="8"/>
      <c r="L14" s="8"/>
      <c r="M14" s="8"/>
      <c r="Q14" s="22" t="s">
        <v>78</v>
      </c>
      <c r="R14" s="6">
        <f>(((M3^2)+(M4^2)+(M5^2)+(M6^2)+(M7^2)+(M8^2)+(M9^2)+(M10^2)+(M11^2))/3)-R11</f>
        <v>5.3302628589806318</v>
      </c>
      <c r="S14" s="21" t="s">
        <v>51</v>
      </c>
      <c r="T14" s="14">
        <v>3</v>
      </c>
    </row>
    <row r="15" spans="1:24" ht="15.75" x14ac:dyDescent="0.25">
      <c r="A15" s="5" t="s">
        <v>20</v>
      </c>
      <c r="B15" s="87">
        <v>6.1144999999999996</v>
      </c>
      <c r="C15" s="5">
        <v>2.0038999999999998</v>
      </c>
      <c r="D15" s="5">
        <v>8.0556000000000001</v>
      </c>
      <c r="E15" s="5">
        <v>8.0364000000000004</v>
      </c>
      <c r="F15" s="86">
        <f>E15-B15</f>
        <v>1.9219000000000008</v>
      </c>
      <c r="G15" s="28">
        <f t="shared" si="1"/>
        <v>4.0920205599081276</v>
      </c>
      <c r="I15" s="136" t="s">
        <v>50</v>
      </c>
      <c r="J15" s="136" t="s">
        <v>51</v>
      </c>
      <c r="K15" s="136"/>
      <c r="L15" s="136"/>
      <c r="M15" s="136" t="s">
        <v>52</v>
      </c>
      <c r="N15" s="137" t="s">
        <v>53</v>
      </c>
      <c r="P15" s="18"/>
      <c r="Q15" s="22" t="s">
        <v>79</v>
      </c>
      <c r="R15" s="6">
        <f>R12-R13-R14</f>
        <v>2.617623696124042</v>
      </c>
      <c r="S15" s="25"/>
      <c r="T15" s="25"/>
    </row>
    <row r="16" spans="1:24" ht="15.75" x14ac:dyDescent="0.25">
      <c r="A16" s="5" t="s">
        <v>21</v>
      </c>
      <c r="B16" s="5">
        <v>6.1816000000000004</v>
      </c>
      <c r="C16" s="87">
        <v>2.0009999999999999</v>
      </c>
      <c r="D16" s="5">
        <v>8.0891000000000002</v>
      </c>
      <c r="E16" s="5">
        <v>8.0886999999999993</v>
      </c>
      <c r="F16" s="86">
        <f>E16-B16</f>
        <v>1.9070999999999989</v>
      </c>
      <c r="G16" s="28">
        <f t="shared" si="1"/>
        <v>4.6926536731634672</v>
      </c>
      <c r="I16" s="136"/>
      <c r="J16" s="9" t="s">
        <v>54</v>
      </c>
      <c r="K16" s="9" t="s">
        <v>55</v>
      </c>
      <c r="L16" s="9" t="s">
        <v>56</v>
      </c>
      <c r="M16" s="136"/>
      <c r="N16" s="138"/>
      <c r="P16" s="18"/>
      <c r="Q16" s="105" t="s">
        <v>149</v>
      </c>
    </row>
    <row r="17" spans="1:25" ht="15.75" x14ac:dyDescent="0.25">
      <c r="A17" s="1" t="s">
        <v>22</v>
      </c>
      <c r="B17" s="2">
        <v>6.1695000000000002</v>
      </c>
      <c r="C17" s="2">
        <v>2.0021</v>
      </c>
      <c r="D17" s="2">
        <v>8.0792999999999999</v>
      </c>
      <c r="E17" s="4">
        <v>8.0790000000000006</v>
      </c>
      <c r="F17" s="3">
        <f t="shared" si="0"/>
        <v>1.9095000000000004</v>
      </c>
      <c r="G17" s="11">
        <f t="shared" si="1"/>
        <v>4.625143599220797</v>
      </c>
      <c r="I17" s="15" t="s">
        <v>57</v>
      </c>
      <c r="J17" s="10">
        <f>SUM(J3:L3)</f>
        <v>14.51404980197611</v>
      </c>
      <c r="K17" s="10">
        <f>SUM(J6:L6)</f>
        <v>15.817319463287035</v>
      </c>
      <c r="L17" s="10">
        <f>SUM(J9:L9)</f>
        <v>17.293368311834538</v>
      </c>
      <c r="M17" s="10">
        <f>SUM(J17:L17)</f>
        <v>47.624737577097683</v>
      </c>
      <c r="N17" s="6">
        <f>M17/9</f>
        <v>5.2916375085664091</v>
      </c>
      <c r="P17" s="18"/>
      <c r="Q17" s="101" t="s">
        <v>120</v>
      </c>
      <c r="R17" s="77" t="s">
        <v>121</v>
      </c>
      <c r="S17" s="80" t="s">
        <v>122</v>
      </c>
    </row>
    <row r="18" spans="1:25" ht="15.75" x14ac:dyDescent="0.25">
      <c r="A18" s="2" t="s">
        <v>23</v>
      </c>
      <c r="B18" s="2">
        <v>6.1853999999999996</v>
      </c>
      <c r="C18" s="2">
        <v>2.0024999999999999</v>
      </c>
      <c r="D18" s="2">
        <v>8.0911000000000008</v>
      </c>
      <c r="E18" s="2">
        <v>8.0888000000000009</v>
      </c>
      <c r="F18" s="3">
        <f t="shared" si="0"/>
        <v>1.9034000000000013</v>
      </c>
      <c r="G18" s="11">
        <f>((C18-F18)/C18)*100</f>
        <v>4.9488139825217798</v>
      </c>
      <c r="I18" s="15" t="s">
        <v>58</v>
      </c>
      <c r="J18" s="11">
        <f>SUM(J4:L4)</f>
        <v>14.396910435665227</v>
      </c>
      <c r="K18" s="10">
        <f>SUM(J7:L7)</f>
        <v>13.283651738184084</v>
      </c>
      <c r="L18" s="10">
        <f>SUM(J10:L10)</f>
        <v>16.613401508016061</v>
      </c>
      <c r="M18" s="10">
        <f>SUM(J18:L18)</f>
        <v>44.293963681865371</v>
      </c>
      <c r="N18" s="6">
        <f>M18/9</f>
        <v>4.9215515202072631</v>
      </c>
      <c r="P18" s="18"/>
      <c r="Q18" s="81">
        <f>SQRT(T8/T11)</f>
        <v>0.13482559969899907</v>
      </c>
      <c r="R18" s="81">
        <v>3.65</v>
      </c>
      <c r="S18" s="114">
        <f>Q18*R18</f>
        <v>0.49211343890134662</v>
      </c>
    </row>
    <row r="19" spans="1:25" ht="15.75" x14ac:dyDescent="0.25">
      <c r="A19" s="2" t="s">
        <v>24</v>
      </c>
      <c r="B19" s="2">
        <v>6.1932</v>
      </c>
      <c r="C19" s="4">
        <v>2.0019999999999998</v>
      </c>
      <c r="D19" s="2">
        <v>8.1106999999999996</v>
      </c>
      <c r="E19" s="2">
        <v>8.1104000000000003</v>
      </c>
      <c r="F19" s="3">
        <f t="shared" si="0"/>
        <v>1.9172000000000002</v>
      </c>
      <c r="G19" s="11">
        <f t="shared" si="1"/>
        <v>4.2357642357642131</v>
      </c>
      <c r="I19" s="15" t="s">
        <v>59</v>
      </c>
      <c r="J19" s="11">
        <f>SUM(J5:L5)</f>
        <v>15.641613352344784</v>
      </c>
      <c r="K19" s="10">
        <f>SUM(J8:L8)</f>
        <v>13.809721817506789</v>
      </c>
      <c r="L19" s="10">
        <f>SUM(J11:L11)</f>
        <v>13.555477422051801</v>
      </c>
      <c r="M19" s="10">
        <f t="shared" ref="M19" si="6">SUM(J19:L19)</f>
        <v>43.006812591903376</v>
      </c>
      <c r="N19" s="6">
        <f t="shared" ref="N19" si="7">M19/9</f>
        <v>4.7785347324337089</v>
      </c>
      <c r="P19" s="18"/>
      <c r="Q19" s="83" t="s">
        <v>123</v>
      </c>
      <c r="R19" s="113">
        <f>S18</f>
        <v>0.49211343890134662</v>
      </c>
      <c r="S19" s="81"/>
    </row>
    <row r="20" spans="1:25" ht="15.75" x14ac:dyDescent="0.25">
      <c r="A20" s="1" t="s">
        <v>25</v>
      </c>
      <c r="B20" s="2">
        <v>6.1917</v>
      </c>
      <c r="C20" s="2">
        <v>2.0022000000000002</v>
      </c>
      <c r="D20" s="2">
        <v>8.0783000000000005</v>
      </c>
      <c r="E20" s="2">
        <v>8.0762999999999998</v>
      </c>
      <c r="F20" s="3">
        <f t="shared" si="0"/>
        <v>1.8845999999999998</v>
      </c>
      <c r="G20" s="11">
        <f t="shared" si="1"/>
        <v>5.8735391069823377</v>
      </c>
      <c r="I20" s="16" t="s">
        <v>52</v>
      </c>
      <c r="J20" s="11">
        <f>SUM(J17:J19)</f>
        <v>44.552573589986125</v>
      </c>
      <c r="K20" s="11">
        <f t="shared" ref="K20:L20" si="8">SUM(K17:K19)</f>
        <v>42.910693018977909</v>
      </c>
      <c r="L20" s="11">
        <f t="shared" si="8"/>
        <v>47.462247241902396</v>
      </c>
      <c r="M20" s="12">
        <f>SUM(M17:M19)</f>
        <v>134.92551385086642</v>
      </c>
      <c r="Q20" s="81"/>
      <c r="R20" s="81"/>
      <c r="S20" s="81"/>
    </row>
    <row r="21" spans="1:25" ht="15.75" x14ac:dyDescent="0.25">
      <c r="A21" s="2" t="s">
        <v>26</v>
      </c>
      <c r="B21" s="2">
        <v>6.1338999999999997</v>
      </c>
      <c r="C21" s="4">
        <v>2.004</v>
      </c>
      <c r="D21" s="2">
        <v>8.0318000000000005</v>
      </c>
      <c r="E21" s="2">
        <v>8.0279000000000007</v>
      </c>
      <c r="F21" s="3">
        <f t="shared" si="0"/>
        <v>1.894000000000001</v>
      </c>
      <c r="G21" s="11">
        <f t="shared" si="1"/>
        <v>5.4890219560877735</v>
      </c>
      <c r="I21" s="16" t="s">
        <v>53</v>
      </c>
      <c r="J21" s="6">
        <f>J20/9</f>
        <v>4.9502859544429025</v>
      </c>
      <c r="K21" s="6">
        <f t="shared" ref="K21:L21" si="9">K20/9</f>
        <v>4.7678547798864344</v>
      </c>
      <c r="L21" s="6">
        <f t="shared" si="9"/>
        <v>5.2735830268780441</v>
      </c>
      <c r="M21" s="17"/>
      <c r="N21" s="17"/>
      <c r="Q21" s="88" t="s">
        <v>124</v>
      </c>
      <c r="R21" s="88" t="s">
        <v>125</v>
      </c>
      <c r="S21" s="88" t="s">
        <v>126</v>
      </c>
      <c r="T21" s="14" t="s">
        <v>131</v>
      </c>
      <c r="U21" s="14" t="s">
        <v>132</v>
      </c>
    </row>
    <row r="22" spans="1:25" ht="15.75" x14ac:dyDescent="0.25">
      <c r="A22" s="2" t="s">
        <v>27</v>
      </c>
      <c r="B22" s="2">
        <v>6.1822999999999997</v>
      </c>
      <c r="C22" s="2">
        <v>2.0030999999999999</v>
      </c>
      <c r="D22" s="2">
        <v>8.0681999999999992</v>
      </c>
      <c r="E22" s="2">
        <v>8.0665999999999993</v>
      </c>
      <c r="F22" s="3">
        <f t="shared" si="0"/>
        <v>1.8842999999999996</v>
      </c>
      <c r="G22" s="11">
        <f t="shared" si="1"/>
        <v>5.9308072487644274</v>
      </c>
      <c r="Q22" s="2" t="s">
        <v>59</v>
      </c>
      <c r="R22" s="11">
        <f>N19</f>
        <v>4.7785347324337089</v>
      </c>
      <c r="S22" s="2" t="s">
        <v>127</v>
      </c>
      <c r="T22" s="106">
        <f>R22+R25</f>
        <v>5.2706481713350559</v>
      </c>
      <c r="U22" s="67"/>
    </row>
    <row r="23" spans="1:25" ht="15.75" x14ac:dyDescent="0.25">
      <c r="A23" s="1" t="s">
        <v>28</v>
      </c>
      <c r="B23" s="2">
        <v>6.1422999999999996</v>
      </c>
      <c r="C23" s="2">
        <v>2.0063</v>
      </c>
      <c r="D23" s="2">
        <v>8.0451999999999995</v>
      </c>
      <c r="E23" s="2">
        <v>8.0417000000000005</v>
      </c>
      <c r="F23" s="3">
        <f t="shared" si="0"/>
        <v>1.8994000000000009</v>
      </c>
      <c r="G23" s="11">
        <f t="shared" si="1"/>
        <v>5.3282161192243986</v>
      </c>
      <c r="Q23" s="2" t="s">
        <v>58</v>
      </c>
      <c r="R23" s="11">
        <f>N18</f>
        <v>4.9215515202072631</v>
      </c>
      <c r="S23" s="2" t="s">
        <v>148</v>
      </c>
      <c r="T23" s="106">
        <f>R23+R25</f>
        <v>5.4136649591086101</v>
      </c>
      <c r="U23" s="67"/>
    </row>
    <row r="24" spans="1:25" ht="15.75" x14ac:dyDescent="0.25">
      <c r="A24" s="2" t="s">
        <v>29</v>
      </c>
      <c r="B24" s="2">
        <v>6.1669</v>
      </c>
      <c r="C24" s="2">
        <v>2.0023</v>
      </c>
      <c r="D24" s="4">
        <v>8.06</v>
      </c>
      <c r="E24" s="2">
        <v>8.0584000000000007</v>
      </c>
      <c r="F24" s="3">
        <f t="shared" si="0"/>
        <v>1.8915000000000006</v>
      </c>
      <c r="G24" s="11">
        <f t="shared" si="1"/>
        <v>5.5336363182339987</v>
      </c>
      <c r="Q24" s="2" t="s">
        <v>57</v>
      </c>
      <c r="R24" s="11">
        <f>N17</f>
        <v>5.2916375085664091</v>
      </c>
      <c r="S24" s="2" t="s">
        <v>128</v>
      </c>
      <c r="T24" s="106">
        <f>R24+R25</f>
        <v>5.7837509474677553</v>
      </c>
      <c r="U24" s="106">
        <f>R24-R25</f>
        <v>4.799524069665063</v>
      </c>
    </row>
    <row r="25" spans="1:25" ht="15.75" x14ac:dyDescent="0.25">
      <c r="A25" s="2" t="s">
        <v>30</v>
      </c>
      <c r="B25" s="2">
        <v>6.1314000000000002</v>
      </c>
      <c r="C25" s="2">
        <v>2.0011999999999999</v>
      </c>
      <c r="D25" s="2">
        <v>8.0187000000000008</v>
      </c>
      <c r="E25" s="2">
        <v>8.0175000000000001</v>
      </c>
      <c r="F25" s="3">
        <f t="shared" si="0"/>
        <v>1.8860999999999999</v>
      </c>
      <c r="G25" s="11">
        <f>((C25-F25)/C25)*100</f>
        <v>5.7515490705576644</v>
      </c>
      <c r="Q25" s="83" t="s">
        <v>123</v>
      </c>
      <c r="R25" s="115">
        <f>S18</f>
        <v>0.49211343890134662</v>
      </c>
      <c r="S25" s="72"/>
    </row>
    <row r="26" spans="1:25" ht="15.75" x14ac:dyDescent="0.25">
      <c r="A26" s="1" t="s">
        <v>31</v>
      </c>
      <c r="B26" s="2">
        <v>6.1176000000000004</v>
      </c>
      <c r="C26" s="2">
        <v>2.0032000000000001</v>
      </c>
      <c r="D26" s="2">
        <v>8.0364000000000004</v>
      </c>
      <c r="E26" s="2">
        <v>8.0341000000000005</v>
      </c>
      <c r="F26" s="3">
        <f t="shared" si="0"/>
        <v>1.9165000000000001</v>
      </c>
      <c r="G26" s="11">
        <f t="shared" si="1"/>
        <v>4.3280750798722041</v>
      </c>
      <c r="Q26" s="103"/>
      <c r="R26" s="103"/>
      <c r="S26" s="103"/>
    </row>
    <row r="27" spans="1:25" ht="15.75" x14ac:dyDescent="0.25">
      <c r="A27" s="2" t="s">
        <v>32</v>
      </c>
      <c r="B27" s="2">
        <v>6.1334999999999997</v>
      </c>
      <c r="C27" s="4">
        <v>2.0030000000000001</v>
      </c>
      <c r="D27" s="2">
        <v>8.0533999999999999</v>
      </c>
      <c r="E27" s="2">
        <v>8.0512999999999995</v>
      </c>
      <c r="F27" s="3">
        <f t="shared" si="0"/>
        <v>1.9177999999999997</v>
      </c>
      <c r="G27" s="11">
        <f t="shared" si="1"/>
        <v>4.2536195706440534</v>
      </c>
      <c r="Q27" s="107"/>
      <c r="R27" s="108"/>
      <c r="S27" s="72"/>
    </row>
    <row r="28" spans="1:25" ht="15.75" x14ac:dyDescent="0.25">
      <c r="A28" s="2" t="s">
        <v>33</v>
      </c>
      <c r="B28" s="2">
        <v>6.1341000000000001</v>
      </c>
      <c r="C28" s="4">
        <v>2.0024999999999999</v>
      </c>
      <c r="D28" s="2">
        <v>8.0374999999999996</v>
      </c>
      <c r="E28" s="4">
        <v>8.0370000000000008</v>
      </c>
      <c r="F28" s="3">
        <f t="shared" si="0"/>
        <v>1.9029000000000007</v>
      </c>
      <c r="G28" s="11">
        <f t="shared" si="1"/>
        <v>4.9737827715355429</v>
      </c>
      <c r="S28" s="72"/>
    </row>
    <row r="29" spans="1:25" ht="15.75" x14ac:dyDescent="0.25">
      <c r="S29" s="72"/>
      <c r="T29" s="18" t="s">
        <v>151</v>
      </c>
    </row>
    <row r="30" spans="1:25" ht="15.75" x14ac:dyDescent="0.25">
      <c r="S30" s="72"/>
      <c r="T30" s="102" t="s">
        <v>160</v>
      </c>
      <c r="U30" s="77" t="s">
        <v>121</v>
      </c>
      <c r="V30" s="80" t="s">
        <v>122</v>
      </c>
    </row>
    <row r="31" spans="1:25" ht="15.75" x14ac:dyDescent="0.25">
      <c r="S31" s="8"/>
      <c r="T31" s="81">
        <f>SQRT(T8/T12)</f>
        <v>0.2335247888396095</v>
      </c>
      <c r="U31" s="81">
        <v>5.03</v>
      </c>
      <c r="V31" s="82">
        <f>T31*U31</f>
        <v>1.1746296878632358</v>
      </c>
    </row>
    <row r="32" spans="1:25" ht="15.75" x14ac:dyDescent="0.25">
      <c r="Q32" s="14" t="s">
        <v>72</v>
      </c>
      <c r="R32" s="109" t="s">
        <v>60</v>
      </c>
      <c r="S32" s="8"/>
      <c r="T32" s="14" t="s">
        <v>72</v>
      </c>
      <c r="U32" s="109" t="s">
        <v>60</v>
      </c>
      <c r="V32" s="100" t="s">
        <v>126</v>
      </c>
      <c r="W32" s="100" t="s">
        <v>150</v>
      </c>
      <c r="X32" s="100" t="s">
        <v>131</v>
      </c>
      <c r="Y32" s="100" t="s">
        <v>132</v>
      </c>
    </row>
    <row r="33" spans="17:25" ht="15.75" x14ac:dyDescent="0.25">
      <c r="Q33" s="2" t="s">
        <v>37</v>
      </c>
      <c r="R33" s="3">
        <v>4.8380166006587038</v>
      </c>
      <c r="S33" s="8"/>
      <c r="T33" s="2" t="s">
        <v>41</v>
      </c>
      <c r="U33" s="3">
        <v>4.4278839127280278</v>
      </c>
      <c r="V33" s="2" t="s">
        <v>127</v>
      </c>
      <c r="W33" s="2" t="s">
        <v>127</v>
      </c>
      <c r="X33" s="119">
        <f>U33+V31</f>
        <v>5.6025136005912639</v>
      </c>
      <c r="Y33" s="44"/>
    </row>
    <row r="34" spans="17:25" ht="15.75" x14ac:dyDescent="0.25">
      <c r="Q34" s="2" t="s">
        <v>38</v>
      </c>
      <c r="R34" s="86">
        <v>4.7989701452217419</v>
      </c>
      <c r="S34" s="8"/>
      <c r="T34" s="2" t="s">
        <v>45</v>
      </c>
      <c r="U34" s="3">
        <v>4.5184924740172674</v>
      </c>
      <c r="V34" s="2" t="s">
        <v>127</v>
      </c>
      <c r="W34" s="2" t="s">
        <v>127</v>
      </c>
      <c r="X34" s="119">
        <f>U34+V31</f>
        <v>5.6931221618805035</v>
      </c>
      <c r="Y34" s="44"/>
    </row>
    <row r="35" spans="17:25" ht="15.75" x14ac:dyDescent="0.25">
      <c r="Q35" s="2" t="s">
        <v>39</v>
      </c>
      <c r="R35" s="3">
        <v>5.213871117448261</v>
      </c>
      <c r="S35" s="8"/>
      <c r="T35" s="2" t="s">
        <v>42</v>
      </c>
      <c r="U35" s="3">
        <v>4.6032406058355999</v>
      </c>
      <c r="V35" s="2" t="s">
        <v>148</v>
      </c>
      <c r="W35" s="5" t="s">
        <v>148</v>
      </c>
      <c r="X35" s="119">
        <f>U35+V31</f>
        <v>5.777870293698836</v>
      </c>
      <c r="Y35" s="44"/>
    </row>
    <row r="36" spans="17:25" ht="15.75" x14ac:dyDescent="0.25">
      <c r="Q36" s="2" t="s">
        <v>40</v>
      </c>
      <c r="R36" s="3">
        <v>5.272439821095678</v>
      </c>
      <c r="S36" s="8"/>
      <c r="T36" s="2" t="s">
        <v>38</v>
      </c>
      <c r="U36" s="86">
        <v>4.7989701452217419</v>
      </c>
      <c r="V36" s="2" t="s">
        <v>148</v>
      </c>
      <c r="W36" s="2" t="s">
        <v>148</v>
      </c>
      <c r="X36" s="119">
        <f>U36+V31</f>
        <v>5.973599833084978</v>
      </c>
      <c r="Y36" s="44"/>
    </row>
    <row r="37" spans="17:25" ht="15.75" x14ac:dyDescent="0.25">
      <c r="Q37" s="2" t="s">
        <v>41</v>
      </c>
      <c r="R37" s="3">
        <v>4.4278839127280278</v>
      </c>
      <c r="S37" s="8"/>
      <c r="T37" s="2" t="s">
        <v>37</v>
      </c>
      <c r="U37" s="3">
        <v>4.8380166006587038</v>
      </c>
      <c r="V37" s="2" t="s">
        <v>148</v>
      </c>
      <c r="W37" s="2" t="s">
        <v>148</v>
      </c>
      <c r="X37" s="119">
        <f>U37+V31</f>
        <v>6.0126462885219398</v>
      </c>
      <c r="Y37" s="44"/>
    </row>
    <row r="38" spans="17:25" ht="15.75" x14ac:dyDescent="0.25">
      <c r="Q38" s="2" t="s">
        <v>42</v>
      </c>
      <c r="R38" s="3">
        <v>4.6032406058355964</v>
      </c>
      <c r="T38" s="2" t="s">
        <v>39</v>
      </c>
      <c r="U38" s="3">
        <v>5.213871117448261</v>
      </c>
      <c r="V38" s="2" t="s">
        <v>148</v>
      </c>
      <c r="W38" s="2" t="s">
        <v>148</v>
      </c>
      <c r="X38" s="119">
        <f>U38+V31</f>
        <v>6.3885008053114971</v>
      </c>
      <c r="Y38" s="24"/>
    </row>
    <row r="39" spans="17:25" ht="15.75" x14ac:dyDescent="0.25">
      <c r="Q39" s="2" t="s">
        <v>43</v>
      </c>
      <c r="R39" s="3">
        <v>5.7644561039448456</v>
      </c>
      <c r="T39" s="2" t="s">
        <v>40</v>
      </c>
      <c r="U39" s="3">
        <v>5.272439821095678</v>
      </c>
      <c r="V39" s="2" t="s">
        <v>148</v>
      </c>
      <c r="W39" s="2" t="s">
        <v>148</v>
      </c>
      <c r="X39" s="119">
        <f>U39+V31</f>
        <v>6.4470695089589141</v>
      </c>
      <c r="Y39" s="44"/>
    </row>
    <row r="40" spans="17:25" ht="15.75" x14ac:dyDescent="0.25">
      <c r="Q40" s="2" t="s">
        <v>44</v>
      </c>
      <c r="R40" s="3">
        <v>5.5378005026720203</v>
      </c>
      <c r="T40" s="2" t="s">
        <v>44</v>
      </c>
      <c r="U40" s="3">
        <v>5.5378005026720203</v>
      </c>
      <c r="V40" s="2" t="s">
        <v>148</v>
      </c>
      <c r="W40" s="2" t="s">
        <v>148</v>
      </c>
      <c r="X40" s="119">
        <f>U40+V31</f>
        <v>6.7124301905352564</v>
      </c>
      <c r="Y40" s="44"/>
    </row>
    <row r="41" spans="17:25" ht="15.75" x14ac:dyDescent="0.25">
      <c r="Q41" s="2" t="s">
        <v>45</v>
      </c>
      <c r="R41" s="3">
        <v>4.5184924740172674</v>
      </c>
      <c r="T41" s="2" t="s">
        <v>43</v>
      </c>
      <c r="U41" s="3">
        <v>5.7644561039448456</v>
      </c>
      <c r="V41" s="2" t="s">
        <v>128</v>
      </c>
      <c r="W41" s="2" t="s">
        <v>128</v>
      </c>
      <c r="X41" s="119">
        <f>U41+V31</f>
        <v>6.9390857918080817</v>
      </c>
      <c r="Y41" s="119">
        <f>U41-V31</f>
        <v>4.5898264160816096</v>
      </c>
    </row>
  </sheetData>
  <sortState xmlns:xlrd2="http://schemas.microsoft.com/office/spreadsheetml/2017/richdata2" ref="T33:V41">
    <sortCondition ref="U29"/>
  </sortState>
  <mergeCells count="9">
    <mergeCell ref="M1:M2"/>
    <mergeCell ref="N1:N2"/>
    <mergeCell ref="O1:O2"/>
    <mergeCell ref="I15:I16"/>
    <mergeCell ref="J15:L15"/>
    <mergeCell ref="M15:M16"/>
    <mergeCell ref="N15:N16"/>
    <mergeCell ref="I1:I2"/>
    <mergeCell ref="J1:L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I37"/>
  <sheetViews>
    <sheetView tabSelected="1" topLeftCell="L10" zoomScale="73" zoomScaleNormal="73" workbookViewId="0">
      <selection activeCell="AG13" sqref="AG13"/>
    </sheetView>
  </sheetViews>
  <sheetFormatPr defaultRowHeight="15" x14ac:dyDescent="0.25"/>
  <cols>
    <col min="1" max="1" width="13.5703125" customWidth="1"/>
    <col min="2" max="2" width="14.140625" customWidth="1"/>
    <col min="3" max="3" width="13.85546875" customWidth="1"/>
    <col min="4" max="4" width="13.140625" customWidth="1"/>
    <col min="5" max="5" width="19.140625" customWidth="1"/>
    <col min="6" max="6" width="13.42578125" customWidth="1"/>
    <col min="7" max="7" width="12.140625" customWidth="1"/>
    <col min="8" max="8" width="12.28515625" customWidth="1"/>
    <col min="9" max="9" width="12.42578125" customWidth="1"/>
    <col min="10" max="10" width="15.7109375" customWidth="1"/>
    <col min="11" max="11" width="15.85546875" customWidth="1"/>
    <col min="12" max="12" width="13.7109375" customWidth="1"/>
    <col min="13" max="13" width="16.42578125" customWidth="1"/>
    <col min="14" max="14" width="12.7109375" customWidth="1"/>
    <col min="15" max="15" width="17.5703125" customWidth="1"/>
    <col min="16" max="16" width="13.85546875" customWidth="1"/>
    <col min="17" max="17" width="10.5703125" customWidth="1"/>
    <col min="18" max="18" width="9.28515625" customWidth="1"/>
    <col min="19" max="19" width="9.140625" customWidth="1"/>
    <col min="20" max="20" width="8.5703125" customWidth="1"/>
    <col min="21" max="22" width="9.5703125" customWidth="1"/>
    <col min="23" max="25" width="9.140625" customWidth="1"/>
    <col min="26" max="26" width="8.85546875" customWidth="1"/>
    <col min="27" max="27" width="10.28515625" customWidth="1"/>
    <col min="28" max="28" width="9.140625" customWidth="1"/>
  </cols>
  <sheetData>
    <row r="1" spans="1:29" ht="15.75" x14ac:dyDescent="0.25">
      <c r="A1" s="18" t="s">
        <v>108</v>
      </c>
      <c r="B1" s="18"/>
      <c r="C1" s="18"/>
    </row>
    <row r="2" spans="1:29" ht="15.75" x14ac:dyDescent="0.25">
      <c r="A2" s="137" t="s">
        <v>82</v>
      </c>
      <c r="B2" s="150" t="s">
        <v>109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2"/>
      <c r="O2" s="18" t="s">
        <v>153</v>
      </c>
    </row>
    <row r="3" spans="1:29" ht="15.75" customHeight="1" x14ac:dyDescent="0.25">
      <c r="A3" s="144"/>
      <c r="B3" s="13" t="s">
        <v>6</v>
      </c>
      <c r="C3" s="13" t="s">
        <v>110</v>
      </c>
      <c r="D3" s="13" t="s">
        <v>111</v>
      </c>
      <c r="E3" s="13" t="s">
        <v>139</v>
      </c>
      <c r="F3" s="13" t="s">
        <v>112</v>
      </c>
      <c r="G3" s="13" t="s">
        <v>113</v>
      </c>
      <c r="H3" s="13" t="s">
        <v>114</v>
      </c>
      <c r="I3" s="13" t="s">
        <v>115</v>
      </c>
      <c r="J3" s="13" t="s">
        <v>116</v>
      </c>
      <c r="K3" s="13" t="s">
        <v>117</v>
      </c>
      <c r="L3" s="13" t="s">
        <v>118</v>
      </c>
      <c r="M3" s="13" t="s">
        <v>119</v>
      </c>
      <c r="O3" s="164" t="s">
        <v>109</v>
      </c>
      <c r="P3" s="166" t="s">
        <v>135</v>
      </c>
      <c r="Q3" s="167"/>
      <c r="R3" s="167"/>
      <c r="S3" s="167"/>
      <c r="T3" s="167"/>
      <c r="U3" s="167"/>
      <c r="V3" s="167"/>
      <c r="W3" s="167"/>
      <c r="X3" s="168"/>
      <c r="Y3" s="169" t="s">
        <v>140</v>
      </c>
      <c r="Z3" s="162" t="s">
        <v>141</v>
      </c>
      <c r="AA3" s="163" t="s">
        <v>142</v>
      </c>
    </row>
    <row r="4" spans="1:29" ht="15.75" x14ac:dyDescent="0.25">
      <c r="A4" s="2">
        <v>1</v>
      </c>
      <c r="B4" s="2">
        <v>1</v>
      </c>
      <c r="C4" s="2">
        <v>1</v>
      </c>
      <c r="D4" s="2">
        <v>1</v>
      </c>
      <c r="E4" s="2">
        <v>1</v>
      </c>
      <c r="F4" s="2">
        <v>0.7</v>
      </c>
      <c r="G4" s="2">
        <v>1</v>
      </c>
      <c r="H4" s="2">
        <v>0.8</v>
      </c>
      <c r="I4" s="2">
        <v>0.8</v>
      </c>
      <c r="J4" s="2">
        <v>1</v>
      </c>
      <c r="K4" s="2">
        <v>1</v>
      </c>
      <c r="L4" s="2">
        <v>1</v>
      </c>
      <c r="M4" s="2">
        <v>1</v>
      </c>
      <c r="O4" s="165"/>
      <c r="P4" s="90" t="s">
        <v>37</v>
      </c>
      <c r="Q4" s="90" t="s">
        <v>38</v>
      </c>
      <c r="R4" s="90" t="s">
        <v>39</v>
      </c>
      <c r="S4" s="90" t="s">
        <v>40</v>
      </c>
      <c r="T4" s="90" t="s">
        <v>41</v>
      </c>
      <c r="U4" s="90" t="s">
        <v>42</v>
      </c>
      <c r="V4" s="90" t="s">
        <v>43</v>
      </c>
      <c r="W4" s="90" t="s">
        <v>44</v>
      </c>
      <c r="X4" s="90" t="s">
        <v>45</v>
      </c>
      <c r="Y4" s="169"/>
      <c r="Z4" s="162"/>
      <c r="AA4" s="163"/>
    </row>
    <row r="5" spans="1:29" ht="15.75" x14ac:dyDescent="0.25">
      <c r="A5" s="2">
        <v>2</v>
      </c>
      <c r="B5" s="2">
        <v>0.7</v>
      </c>
      <c r="C5" s="2">
        <v>0.8</v>
      </c>
      <c r="D5" s="2">
        <v>0.9</v>
      </c>
      <c r="E5" s="2">
        <v>0.8</v>
      </c>
      <c r="F5" s="2">
        <v>1</v>
      </c>
      <c r="G5" s="2">
        <v>1</v>
      </c>
      <c r="H5" s="2">
        <v>0.8</v>
      </c>
      <c r="I5" s="2">
        <v>0.9</v>
      </c>
      <c r="J5" s="2">
        <v>0.9</v>
      </c>
      <c r="K5" s="2">
        <v>0.8</v>
      </c>
      <c r="L5" s="2">
        <v>1</v>
      </c>
      <c r="M5" s="2">
        <v>1</v>
      </c>
      <c r="O5" s="91" t="s">
        <v>6</v>
      </c>
      <c r="P5" s="89">
        <v>4.84</v>
      </c>
      <c r="Q5" s="89">
        <v>4.8</v>
      </c>
      <c r="R5" s="89">
        <v>5.21</v>
      </c>
      <c r="S5" s="89">
        <v>5.27</v>
      </c>
      <c r="T5" s="93">
        <v>4.43</v>
      </c>
      <c r="U5" s="89">
        <v>4.5999999999999996</v>
      </c>
      <c r="V5" s="92">
        <v>5.76</v>
      </c>
      <c r="W5" s="89">
        <v>5.54</v>
      </c>
      <c r="X5" s="89">
        <v>4.5199999999999996</v>
      </c>
      <c r="Y5" s="6">
        <f>V5</f>
        <v>5.76</v>
      </c>
      <c r="Z5" s="6">
        <f>T5</f>
        <v>4.43</v>
      </c>
      <c r="AA5" s="6">
        <f t="shared" ref="AA5:AA13" si="0">Y5-Z5</f>
        <v>1.33</v>
      </c>
      <c r="AC5" t="s">
        <v>90</v>
      </c>
    </row>
    <row r="6" spans="1:29" ht="15.75" x14ac:dyDescent="0.25">
      <c r="A6" s="2">
        <v>3</v>
      </c>
      <c r="B6" s="2">
        <v>0.9</v>
      </c>
      <c r="C6" s="2">
        <v>0.9</v>
      </c>
      <c r="D6" s="2">
        <v>1</v>
      </c>
      <c r="E6" s="2">
        <v>1</v>
      </c>
      <c r="F6" s="2">
        <v>0.9</v>
      </c>
      <c r="G6" s="2">
        <v>0.8</v>
      </c>
      <c r="H6" s="2">
        <v>0.9</v>
      </c>
      <c r="I6" s="2">
        <v>0.8</v>
      </c>
      <c r="J6" s="2">
        <v>1</v>
      </c>
      <c r="K6" s="2">
        <v>1</v>
      </c>
      <c r="L6" s="2">
        <v>1</v>
      </c>
      <c r="M6" s="2">
        <v>1</v>
      </c>
      <c r="O6" s="91" t="s">
        <v>110</v>
      </c>
      <c r="P6" s="92">
        <v>0.5</v>
      </c>
      <c r="Q6" s="89">
        <v>0.41</v>
      </c>
      <c r="R6" s="89">
        <v>0.47</v>
      </c>
      <c r="S6" s="89">
        <v>0.44</v>
      </c>
      <c r="T6" s="89">
        <v>0.36</v>
      </c>
      <c r="U6" s="89">
        <v>0.36</v>
      </c>
      <c r="V6" s="89">
        <v>0.37</v>
      </c>
      <c r="W6" s="93">
        <v>0.34</v>
      </c>
      <c r="X6" s="89">
        <v>0.41</v>
      </c>
      <c r="Y6" s="6">
        <f>P6</f>
        <v>0.5</v>
      </c>
      <c r="Z6" s="6">
        <f>W6</f>
        <v>0.34</v>
      </c>
      <c r="AA6" s="6">
        <f>Y6-Z6</f>
        <v>0.15999999999999998</v>
      </c>
    </row>
    <row r="7" spans="1:29" ht="15.75" x14ac:dyDescent="0.25">
      <c r="A7" s="2">
        <v>4</v>
      </c>
      <c r="B7" s="2">
        <v>1</v>
      </c>
      <c r="C7" s="2">
        <v>0.9</v>
      </c>
      <c r="D7" s="2">
        <v>1</v>
      </c>
      <c r="E7" s="2">
        <v>0.8</v>
      </c>
      <c r="F7" s="2">
        <v>0.9</v>
      </c>
      <c r="G7" s="2">
        <v>0.9</v>
      </c>
      <c r="H7" s="2">
        <v>0.9</v>
      </c>
      <c r="I7" s="2">
        <v>0.9</v>
      </c>
      <c r="J7" s="2">
        <v>0.9</v>
      </c>
      <c r="K7" s="2">
        <v>0.9</v>
      </c>
      <c r="L7" s="2">
        <v>0.5</v>
      </c>
      <c r="M7" s="2">
        <v>0.6</v>
      </c>
      <c r="O7" s="91" t="s">
        <v>111</v>
      </c>
      <c r="P7" s="92">
        <v>7.0000000000000007E-2</v>
      </c>
      <c r="Q7" s="89">
        <v>0.06</v>
      </c>
      <c r="R7" s="89">
        <v>7.0000000000000007E-2</v>
      </c>
      <c r="S7" s="89">
        <v>0.06</v>
      </c>
      <c r="T7" s="89">
        <v>0.06</v>
      </c>
      <c r="U7" s="89">
        <v>0.06</v>
      </c>
      <c r="V7" s="28">
        <v>0.05</v>
      </c>
      <c r="W7" s="93">
        <v>0.05</v>
      </c>
      <c r="X7" s="89">
        <v>0.06</v>
      </c>
      <c r="Y7" s="6">
        <f>P7</f>
        <v>7.0000000000000007E-2</v>
      </c>
      <c r="Z7" s="6">
        <f>W7</f>
        <v>0.05</v>
      </c>
      <c r="AA7" s="6">
        <f>Y7-Z7</f>
        <v>2.0000000000000004E-2</v>
      </c>
    </row>
    <row r="8" spans="1:29" ht="15.75" x14ac:dyDescent="0.25">
      <c r="A8" s="5">
        <v>5</v>
      </c>
      <c r="B8" s="2">
        <v>0.1</v>
      </c>
      <c r="C8" s="2">
        <v>0.7</v>
      </c>
      <c r="D8" s="2">
        <v>1</v>
      </c>
      <c r="E8" s="2">
        <v>1</v>
      </c>
      <c r="F8" s="2">
        <v>1</v>
      </c>
      <c r="G8" s="2">
        <v>0.9</v>
      </c>
      <c r="H8" s="2">
        <v>0.6</v>
      </c>
      <c r="I8" s="2">
        <v>0.2</v>
      </c>
      <c r="J8" s="2">
        <v>0.8</v>
      </c>
      <c r="K8" s="2">
        <v>0.9</v>
      </c>
      <c r="L8" s="2">
        <v>1</v>
      </c>
      <c r="M8" s="2">
        <v>1</v>
      </c>
      <c r="O8" s="91" t="s">
        <v>139</v>
      </c>
      <c r="P8" s="89">
        <v>17.86</v>
      </c>
      <c r="Q8" s="89">
        <v>27.84</v>
      </c>
      <c r="R8" s="92">
        <v>30.3</v>
      </c>
      <c r="S8" s="89">
        <v>16.239999999999998</v>
      </c>
      <c r="T8" s="89">
        <v>21.78</v>
      </c>
      <c r="U8" s="89">
        <v>24.2</v>
      </c>
      <c r="V8" s="93">
        <v>11.85</v>
      </c>
      <c r="W8" s="89">
        <v>17.559999999999999</v>
      </c>
      <c r="X8" s="89">
        <v>21.43</v>
      </c>
      <c r="Y8" s="6">
        <f>R8</f>
        <v>30.3</v>
      </c>
      <c r="Z8" s="6">
        <f>V8</f>
        <v>11.85</v>
      </c>
      <c r="AA8" s="6">
        <f t="shared" si="0"/>
        <v>18.450000000000003</v>
      </c>
    </row>
    <row r="9" spans="1:29" ht="15.75" x14ac:dyDescent="0.25">
      <c r="A9" s="5">
        <v>6</v>
      </c>
      <c r="B9" s="2">
        <v>0.3</v>
      </c>
      <c r="C9" s="2">
        <v>0.6</v>
      </c>
      <c r="D9" s="2">
        <v>0.8</v>
      </c>
      <c r="E9" s="2">
        <v>1</v>
      </c>
      <c r="F9" s="2">
        <v>1</v>
      </c>
      <c r="G9" s="2">
        <v>0.1</v>
      </c>
      <c r="H9" s="2">
        <v>0.1</v>
      </c>
      <c r="I9" s="2">
        <v>0.1</v>
      </c>
      <c r="J9" s="2">
        <v>0.4</v>
      </c>
      <c r="K9" s="2">
        <v>0.4</v>
      </c>
      <c r="L9" s="2">
        <v>0.4</v>
      </c>
      <c r="M9" s="2">
        <v>0.4</v>
      </c>
      <c r="O9" s="91" t="s">
        <v>112</v>
      </c>
      <c r="P9" s="93">
        <v>13.71</v>
      </c>
      <c r="Q9" s="89">
        <v>15.07</v>
      </c>
      <c r="R9" s="89">
        <v>15.72</v>
      </c>
      <c r="S9" s="89">
        <v>15.97</v>
      </c>
      <c r="T9" s="89">
        <v>18.059999999999999</v>
      </c>
      <c r="U9" s="89">
        <v>19.73</v>
      </c>
      <c r="V9" s="89">
        <v>20.73</v>
      </c>
      <c r="W9" s="89">
        <v>21.37</v>
      </c>
      <c r="X9" s="92">
        <v>22.2</v>
      </c>
      <c r="Y9" s="6">
        <f>X9</f>
        <v>22.2</v>
      </c>
      <c r="Z9" s="6">
        <f>P9</f>
        <v>13.71</v>
      </c>
      <c r="AA9" s="6">
        <f t="shared" si="0"/>
        <v>8.4899999999999984</v>
      </c>
    </row>
    <row r="10" spans="1:29" ht="15.75" x14ac:dyDescent="0.25">
      <c r="A10" s="5">
        <v>7</v>
      </c>
      <c r="B10" s="2">
        <v>0.2</v>
      </c>
      <c r="C10" s="2">
        <v>0.4</v>
      </c>
      <c r="D10" s="2">
        <v>0.7</v>
      </c>
      <c r="E10" s="2">
        <v>0.5</v>
      </c>
      <c r="F10" s="2">
        <v>0.6</v>
      </c>
      <c r="G10" s="2">
        <v>0.5</v>
      </c>
      <c r="H10" s="2">
        <v>0.5</v>
      </c>
      <c r="I10" s="2">
        <v>0.5</v>
      </c>
      <c r="J10" s="2">
        <v>0.5</v>
      </c>
      <c r="K10" s="2">
        <v>0.7</v>
      </c>
      <c r="L10" s="2">
        <v>0.8</v>
      </c>
      <c r="M10" s="2">
        <v>0.8</v>
      </c>
      <c r="O10" s="91" t="s">
        <v>136</v>
      </c>
      <c r="P10" s="89">
        <v>89.99</v>
      </c>
      <c r="Q10" s="89">
        <v>90.5</v>
      </c>
      <c r="R10" s="93">
        <v>89.97</v>
      </c>
      <c r="S10" s="89">
        <v>90.71</v>
      </c>
      <c r="T10" s="89">
        <v>91.74</v>
      </c>
      <c r="U10" s="89">
        <v>91.81</v>
      </c>
      <c r="V10" s="92">
        <v>93.1</v>
      </c>
      <c r="W10" s="89">
        <v>92.69</v>
      </c>
      <c r="X10" s="89">
        <v>91.85</v>
      </c>
      <c r="Y10" s="6">
        <f>V10</f>
        <v>93.1</v>
      </c>
      <c r="Z10" s="6">
        <f>R10</f>
        <v>89.97</v>
      </c>
      <c r="AA10" s="6">
        <f t="shared" si="0"/>
        <v>3.1299999999999955</v>
      </c>
    </row>
    <row r="11" spans="1:29" ht="15.75" x14ac:dyDescent="0.25">
      <c r="A11" s="5">
        <v>8</v>
      </c>
      <c r="B11" s="2">
        <v>0.8</v>
      </c>
      <c r="C11" s="2">
        <v>0.8</v>
      </c>
      <c r="D11" s="2">
        <v>1</v>
      </c>
      <c r="E11" s="2">
        <v>1</v>
      </c>
      <c r="F11" s="2">
        <v>0.9</v>
      </c>
      <c r="G11" s="2">
        <v>0.9</v>
      </c>
      <c r="H11" s="2">
        <v>0.9</v>
      </c>
      <c r="I11" s="2">
        <v>0.9</v>
      </c>
      <c r="J11" s="2">
        <v>0.9</v>
      </c>
      <c r="K11" s="2">
        <v>0.9</v>
      </c>
      <c r="L11" s="2">
        <v>1</v>
      </c>
      <c r="M11" s="2">
        <v>1</v>
      </c>
      <c r="O11" s="91" t="s">
        <v>137</v>
      </c>
      <c r="P11" s="92">
        <v>5.65</v>
      </c>
      <c r="Q11" s="89">
        <v>4.4800000000000004</v>
      </c>
      <c r="R11" s="89">
        <v>4.28</v>
      </c>
      <c r="S11" s="89">
        <v>4.62</v>
      </c>
      <c r="T11" s="89">
        <v>3.9</v>
      </c>
      <c r="U11" s="89">
        <v>3.46</v>
      </c>
      <c r="V11" s="89">
        <v>3.82</v>
      </c>
      <c r="W11" s="89">
        <v>3.58</v>
      </c>
      <c r="X11" s="93">
        <v>3.45</v>
      </c>
      <c r="Y11" s="6">
        <f>P11</f>
        <v>5.65</v>
      </c>
      <c r="Z11" s="6">
        <f>X11</f>
        <v>3.45</v>
      </c>
      <c r="AA11" s="6">
        <f t="shared" si="0"/>
        <v>2.2000000000000002</v>
      </c>
    </row>
    <row r="12" spans="1:29" ht="15.75" x14ac:dyDescent="0.25">
      <c r="A12" s="5">
        <v>9</v>
      </c>
      <c r="B12" s="2">
        <v>0.8</v>
      </c>
      <c r="C12" s="2">
        <v>0.7</v>
      </c>
      <c r="D12" s="2">
        <v>0.8</v>
      </c>
      <c r="E12" s="2">
        <v>0.9</v>
      </c>
      <c r="F12" s="2">
        <v>0.7</v>
      </c>
      <c r="G12" s="2">
        <v>0.9</v>
      </c>
      <c r="H12" s="2">
        <v>0.9</v>
      </c>
      <c r="I12" s="2">
        <v>0.7</v>
      </c>
      <c r="J12" s="2">
        <v>0.9</v>
      </c>
      <c r="K12" s="2">
        <v>0.9</v>
      </c>
      <c r="L12" s="2">
        <v>0.9</v>
      </c>
      <c r="M12" s="2">
        <v>0.9</v>
      </c>
      <c r="O12" s="91" t="s">
        <v>138</v>
      </c>
      <c r="P12" s="92">
        <v>13.25</v>
      </c>
      <c r="Q12" s="89">
        <v>11.73</v>
      </c>
      <c r="R12" s="89">
        <v>11.33</v>
      </c>
      <c r="S12" s="89">
        <v>12.54</v>
      </c>
      <c r="T12" s="89">
        <v>11.04</v>
      </c>
      <c r="U12" s="89">
        <v>10.67</v>
      </c>
      <c r="V12" s="89">
        <v>11.65</v>
      </c>
      <c r="W12" s="89">
        <v>10.94</v>
      </c>
      <c r="X12" s="93">
        <v>10.44</v>
      </c>
      <c r="Y12" s="6">
        <f>P12</f>
        <v>13.25</v>
      </c>
      <c r="Z12" s="6">
        <f>X12</f>
        <v>10.44</v>
      </c>
      <c r="AA12" s="6">
        <f t="shared" si="0"/>
        <v>2.8100000000000005</v>
      </c>
    </row>
    <row r="13" spans="1:29" ht="15.75" x14ac:dyDescent="0.25">
      <c r="A13" s="5">
        <v>10</v>
      </c>
      <c r="B13" s="2">
        <v>0.7</v>
      </c>
      <c r="C13" s="2">
        <v>0.6</v>
      </c>
      <c r="D13" s="2">
        <v>0.7</v>
      </c>
      <c r="E13" s="2">
        <v>0.8</v>
      </c>
      <c r="F13" s="2">
        <v>0.3</v>
      </c>
      <c r="G13" s="2">
        <v>0.8</v>
      </c>
      <c r="H13" s="2">
        <v>0.7</v>
      </c>
      <c r="I13" s="2">
        <v>0.6</v>
      </c>
      <c r="J13" s="2">
        <v>0.9</v>
      </c>
      <c r="K13" s="2">
        <v>0.9</v>
      </c>
      <c r="L13" s="2">
        <v>0.9</v>
      </c>
      <c r="M13" s="2">
        <v>0.6</v>
      </c>
      <c r="O13" s="91" t="s">
        <v>161</v>
      </c>
      <c r="P13" s="92">
        <v>4</v>
      </c>
      <c r="Q13" s="93">
        <v>3.37</v>
      </c>
      <c r="R13" s="89">
        <v>3.7</v>
      </c>
      <c r="S13" s="89">
        <v>3.63</v>
      </c>
      <c r="T13" s="89">
        <v>3.9</v>
      </c>
      <c r="U13" s="89">
        <v>3.67</v>
      </c>
      <c r="V13" s="89">
        <v>3.4</v>
      </c>
      <c r="W13" s="89">
        <v>3.73</v>
      </c>
      <c r="X13" s="89">
        <v>3.73</v>
      </c>
      <c r="Y13" s="6">
        <f>P13</f>
        <v>4</v>
      </c>
      <c r="Z13" s="6">
        <f>Q13</f>
        <v>3.37</v>
      </c>
      <c r="AA13" s="6">
        <f t="shared" si="0"/>
        <v>0.62999999999999989</v>
      </c>
    </row>
    <row r="14" spans="1:29" ht="15.75" x14ac:dyDescent="0.25">
      <c r="A14" s="5">
        <v>11</v>
      </c>
      <c r="B14" s="2">
        <v>0.5</v>
      </c>
      <c r="C14" s="2">
        <v>0.8</v>
      </c>
      <c r="D14" s="2">
        <v>0.8</v>
      </c>
      <c r="E14" s="2">
        <v>0.5</v>
      </c>
      <c r="F14" s="2">
        <v>0.8</v>
      </c>
      <c r="G14" s="2">
        <v>0.9</v>
      </c>
      <c r="H14" s="2">
        <v>0.9</v>
      </c>
      <c r="I14" s="2">
        <v>0.9</v>
      </c>
      <c r="J14" s="2">
        <v>1</v>
      </c>
      <c r="K14" s="2">
        <v>1</v>
      </c>
      <c r="L14" s="2">
        <v>1</v>
      </c>
      <c r="M14" s="2">
        <v>1</v>
      </c>
      <c r="O14" s="91" t="s">
        <v>162</v>
      </c>
      <c r="P14" s="32">
        <v>3.17</v>
      </c>
      <c r="Q14" s="95">
        <v>2.97</v>
      </c>
      <c r="R14" s="32">
        <v>3.23</v>
      </c>
      <c r="S14" s="32">
        <v>3.23</v>
      </c>
      <c r="T14" s="94">
        <v>3.27</v>
      </c>
      <c r="U14" s="32">
        <v>3.2</v>
      </c>
      <c r="V14" s="32">
        <v>3.2</v>
      </c>
      <c r="W14" s="32">
        <v>3.1</v>
      </c>
      <c r="X14" s="32">
        <v>3.1</v>
      </c>
      <c r="Y14" s="6">
        <f>T14</f>
        <v>3.27</v>
      </c>
      <c r="Z14" s="6">
        <f>Q14</f>
        <v>2.97</v>
      </c>
      <c r="AA14" s="6">
        <f t="shared" ref="AA14" si="1">Y14-Z14</f>
        <v>0.29999999999999982</v>
      </c>
    </row>
    <row r="15" spans="1:29" ht="15.75" x14ac:dyDescent="0.25">
      <c r="A15" s="5">
        <v>12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0.9</v>
      </c>
      <c r="H15" s="2">
        <v>0.9</v>
      </c>
      <c r="I15" s="2">
        <v>0.9</v>
      </c>
      <c r="J15" s="2">
        <v>1</v>
      </c>
      <c r="K15" s="2">
        <v>1</v>
      </c>
      <c r="L15" s="2">
        <v>1</v>
      </c>
      <c r="M15" s="2">
        <v>1</v>
      </c>
      <c r="O15" s="91" t="s">
        <v>163</v>
      </c>
      <c r="P15" s="32">
        <v>2.87</v>
      </c>
      <c r="Q15" s="32">
        <v>2.9</v>
      </c>
      <c r="R15" s="32">
        <v>3.17</v>
      </c>
      <c r="S15" s="94">
        <v>3.33</v>
      </c>
      <c r="T15" s="32">
        <v>3.07</v>
      </c>
      <c r="U15" s="32">
        <v>3.03</v>
      </c>
      <c r="V15" s="32">
        <v>3</v>
      </c>
      <c r="W15" s="32">
        <v>3.17</v>
      </c>
      <c r="X15" s="95">
        <v>2.8</v>
      </c>
      <c r="Y15" s="6">
        <f>S15</f>
        <v>3.33</v>
      </c>
      <c r="Z15" s="6">
        <f>X15</f>
        <v>2.8</v>
      </c>
      <c r="AA15" s="6">
        <f>Y15-Z15</f>
        <v>0.53000000000000025</v>
      </c>
    </row>
    <row r="16" spans="1:29" ht="15.75" x14ac:dyDescent="0.25">
      <c r="A16" s="5">
        <v>13</v>
      </c>
      <c r="B16" s="2">
        <v>0.6</v>
      </c>
      <c r="C16" s="2">
        <v>0.5</v>
      </c>
      <c r="D16" s="2">
        <v>1</v>
      </c>
      <c r="E16" s="2">
        <v>1</v>
      </c>
      <c r="F16" s="2">
        <v>0.5</v>
      </c>
      <c r="G16" s="2">
        <v>1</v>
      </c>
      <c r="H16" s="2">
        <v>1</v>
      </c>
      <c r="I16" s="2">
        <v>1</v>
      </c>
      <c r="J16" s="2">
        <v>0.5</v>
      </c>
      <c r="K16" s="2">
        <v>1</v>
      </c>
      <c r="L16" s="2">
        <v>1</v>
      </c>
      <c r="M16" s="2">
        <v>1</v>
      </c>
      <c r="O16" s="91" t="s">
        <v>164</v>
      </c>
      <c r="P16" s="32">
        <v>3.53</v>
      </c>
      <c r="Q16" s="32">
        <v>3.67</v>
      </c>
      <c r="R16" s="32">
        <v>3.6</v>
      </c>
      <c r="S16" s="32">
        <v>3.6</v>
      </c>
      <c r="T16" s="32">
        <v>3.67</v>
      </c>
      <c r="U16" s="95">
        <v>3.3</v>
      </c>
      <c r="V16" s="32">
        <v>3.7</v>
      </c>
      <c r="W16" s="32">
        <v>3.5</v>
      </c>
      <c r="X16" s="94">
        <v>3.73</v>
      </c>
      <c r="Y16" s="6">
        <f>X16</f>
        <v>3.73</v>
      </c>
      <c r="Z16" s="6">
        <f>U16</f>
        <v>3.3</v>
      </c>
      <c r="AA16" s="6">
        <f>Y16-Z16</f>
        <v>0.43000000000000016</v>
      </c>
    </row>
    <row r="17" spans="1:35" ht="15.75" x14ac:dyDescent="0.25">
      <c r="A17" s="5">
        <v>14</v>
      </c>
      <c r="B17" s="2">
        <v>0.9</v>
      </c>
      <c r="C17" s="2">
        <v>0.8</v>
      </c>
      <c r="D17" s="2">
        <v>0.9</v>
      </c>
      <c r="E17" s="2">
        <v>1</v>
      </c>
      <c r="F17" s="2">
        <v>0.1</v>
      </c>
      <c r="G17" s="2">
        <v>0.9</v>
      </c>
      <c r="H17" s="2">
        <v>0.9</v>
      </c>
      <c r="I17" s="2">
        <v>0.1</v>
      </c>
      <c r="J17" s="2">
        <v>0.9</v>
      </c>
      <c r="K17" s="2">
        <v>0.9</v>
      </c>
      <c r="L17" s="2">
        <v>0.9</v>
      </c>
      <c r="M17" s="2">
        <v>0.9</v>
      </c>
      <c r="O17" s="23" t="s">
        <v>52</v>
      </c>
      <c r="P17" s="6">
        <f>SUM(P5:P16)</f>
        <v>159.44</v>
      </c>
      <c r="Q17" s="6">
        <f>SUM(Q5:Q16)</f>
        <v>167.79999999999998</v>
      </c>
      <c r="R17" s="6">
        <f t="shared" ref="R17:W17" si="2">SUM(R5:R16)</f>
        <v>171.04999999999998</v>
      </c>
      <c r="S17" s="6">
        <f t="shared" si="2"/>
        <v>159.63999999999999</v>
      </c>
      <c r="T17" s="6">
        <f t="shared" si="2"/>
        <v>165.28</v>
      </c>
      <c r="U17" s="6">
        <f t="shared" si="2"/>
        <v>168.08999999999997</v>
      </c>
      <c r="V17" s="6">
        <f t="shared" si="2"/>
        <v>160.63</v>
      </c>
      <c r="W17" s="6">
        <f t="shared" si="2"/>
        <v>165.57</v>
      </c>
      <c r="X17" s="6">
        <f>SUM(X5:X16)</f>
        <v>167.71999999999997</v>
      </c>
      <c r="Y17" s="124"/>
      <c r="Z17" s="124"/>
      <c r="AA17" s="124"/>
    </row>
    <row r="18" spans="1:35" ht="15.75" x14ac:dyDescent="0.25">
      <c r="A18" s="5">
        <v>15</v>
      </c>
      <c r="B18" s="2">
        <v>0.3</v>
      </c>
      <c r="C18" s="2">
        <v>0.5</v>
      </c>
      <c r="D18" s="2">
        <v>0.7</v>
      </c>
      <c r="E18" s="2">
        <v>0.7</v>
      </c>
      <c r="F18" s="2">
        <v>0.6</v>
      </c>
      <c r="G18" s="2">
        <v>0.9</v>
      </c>
      <c r="H18" s="2">
        <v>0.9</v>
      </c>
      <c r="I18" s="2">
        <v>0.9</v>
      </c>
      <c r="J18" s="2">
        <v>0.8</v>
      </c>
      <c r="K18" s="2">
        <v>0.5</v>
      </c>
      <c r="L18" s="2">
        <v>0.7</v>
      </c>
      <c r="M18" s="2">
        <v>0.6</v>
      </c>
    </row>
    <row r="19" spans="1:35" ht="15.75" customHeight="1" x14ac:dyDescent="0.25">
      <c r="A19" s="5">
        <v>16</v>
      </c>
      <c r="B19" s="2">
        <v>0.8</v>
      </c>
      <c r="C19" s="2">
        <v>0.7</v>
      </c>
      <c r="D19" s="2">
        <v>0.9</v>
      </c>
      <c r="E19" s="2">
        <v>0.7</v>
      </c>
      <c r="F19" s="2">
        <v>0.8</v>
      </c>
      <c r="G19" s="2">
        <v>0.8</v>
      </c>
      <c r="H19" s="2">
        <v>0.9</v>
      </c>
      <c r="I19" s="2">
        <v>0.9</v>
      </c>
      <c r="J19" s="2">
        <v>1</v>
      </c>
      <c r="K19" s="2">
        <v>1</v>
      </c>
      <c r="L19" s="2">
        <v>1</v>
      </c>
      <c r="M19" s="2">
        <v>0.7</v>
      </c>
      <c r="O19" s="18" t="s">
        <v>154</v>
      </c>
    </row>
    <row r="20" spans="1:35" ht="15.75" x14ac:dyDescent="0.25">
      <c r="A20" s="5">
        <v>17</v>
      </c>
      <c r="B20" s="2">
        <v>0.5</v>
      </c>
      <c r="C20" s="2">
        <v>1</v>
      </c>
      <c r="D20" s="2">
        <v>0.5</v>
      </c>
      <c r="E20" s="2">
        <v>0.5</v>
      </c>
      <c r="F20" s="2">
        <v>0.5</v>
      </c>
      <c r="G20" s="2">
        <v>0.5</v>
      </c>
      <c r="H20" s="2">
        <v>0.9</v>
      </c>
      <c r="I20" s="2">
        <v>0.9</v>
      </c>
      <c r="J20" s="2">
        <v>1</v>
      </c>
      <c r="K20" s="2">
        <v>1</v>
      </c>
      <c r="L20" s="2">
        <v>1</v>
      </c>
      <c r="M20" s="2">
        <v>0.3</v>
      </c>
      <c r="O20" s="137" t="s">
        <v>109</v>
      </c>
      <c r="P20" s="170" t="s">
        <v>143</v>
      </c>
      <c r="Q20" s="170" t="s">
        <v>144</v>
      </c>
      <c r="R20" s="150" t="s">
        <v>37</v>
      </c>
      <c r="S20" s="152"/>
      <c r="T20" s="150" t="s">
        <v>38</v>
      </c>
      <c r="U20" s="152"/>
      <c r="V20" s="150" t="s">
        <v>39</v>
      </c>
      <c r="W20" s="152"/>
      <c r="X20" s="150" t="s">
        <v>40</v>
      </c>
      <c r="Y20" s="152"/>
      <c r="Z20" s="150" t="s">
        <v>41</v>
      </c>
      <c r="AA20" s="152"/>
      <c r="AB20" s="150" t="s">
        <v>42</v>
      </c>
      <c r="AC20" s="152"/>
      <c r="AD20" s="150" t="s">
        <v>43</v>
      </c>
      <c r="AE20" s="152"/>
      <c r="AF20" s="139" t="s">
        <v>44</v>
      </c>
      <c r="AG20" s="141"/>
      <c r="AH20" s="150" t="s">
        <v>45</v>
      </c>
      <c r="AI20" s="152"/>
    </row>
    <row r="21" spans="1:35" ht="31.5" x14ac:dyDescent="0.25">
      <c r="A21" s="5">
        <v>18</v>
      </c>
      <c r="B21" s="2">
        <v>1</v>
      </c>
      <c r="C21" s="2">
        <v>1</v>
      </c>
      <c r="D21" s="2">
        <v>0.9</v>
      </c>
      <c r="E21" s="2">
        <v>0.9</v>
      </c>
      <c r="F21" s="2">
        <v>0.5</v>
      </c>
      <c r="G21" s="2">
        <v>0.8</v>
      </c>
      <c r="H21" s="2">
        <v>0.7</v>
      </c>
      <c r="I21" s="2">
        <v>0.7</v>
      </c>
      <c r="J21" s="2">
        <v>0.9</v>
      </c>
      <c r="K21" s="2">
        <v>0.9</v>
      </c>
      <c r="L21" s="2">
        <v>0.9</v>
      </c>
      <c r="M21" s="2">
        <v>0.9</v>
      </c>
      <c r="O21" s="144"/>
      <c r="P21" s="171"/>
      <c r="Q21" s="171"/>
      <c r="R21" s="96" t="s">
        <v>145</v>
      </c>
      <c r="S21" s="96" t="s">
        <v>146</v>
      </c>
      <c r="T21" s="96" t="s">
        <v>145</v>
      </c>
      <c r="U21" s="96" t="s">
        <v>146</v>
      </c>
      <c r="V21" s="96" t="s">
        <v>145</v>
      </c>
      <c r="W21" s="99" t="s">
        <v>146</v>
      </c>
      <c r="X21" s="96" t="s">
        <v>145</v>
      </c>
      <c r="Y21" s="96" t="s">
        <v>146</v>
      </c>
      <c r="Z21" s="96" t="s">
        <v>145</v>
      </c>
      <c r="AA21" s="96" t="s">
        <v>146</v>
      </c>
      <c r="AB21" s="96" t="s">
        <v>145</v>
      </c>
      <c r="AC21" s="96" t="s">
        <v>146</v>
      </c>
      <c r="AD21" s="96" t="s">
        <v>145</v>
      </c>
      <c r="AE21" s="96" t="s">
        <v>146</v>
      </c>
      <c r="AF21" s="96" t="s">
        <v>145</v>
      </c>
      <c r="AG21" s="96" t="s">
        <v>146</v>
      </c>
      <c r="AH21" s="96" t="s">
        <v>145</v>
      </c>
      <c r="AI21" s="96" t="s">
        <v>146</v>
      </c>
    </row>
    <row r="22" spans="1:35" ht="15.75" x14ac:dyDescent="0.25">
      <c r="A22" s="5">
        <v>19</v>
      </c>
      <c r="B22" s="2">
        <v>0.9</v>
      </c>
      <c r="C22" s="2">
        <v>0.5</v>
      </c>
      <c r="D22" s="2">
        <v>0.8</v>
      </c>
      <c r="E22" s="2">
        <v>0.8</v>
      </c>
      <c r="F22" s="2">
        <v>0.6</v>
      </c>
      <c r="G22" s="2">
        <v>0.9</v>
      </c>
      <c r="H22" s="2">
        <v>0.4</v>
      </c>
      <c r="I22" s="2">
        <v>0.4</v>
      </c>
      <c r="J22" s="2">
        <v>0.4</v>
      </c>
      <c r="K22" s="2">
        <v>0.2</v>
      </c>
      <c r="L22" s="2">
        <v>0.8</v>
      </c>
      <c r="M22" s="2">
        <v>0.5</v>
      </c>
      <c r="O22" s="97" t="s">
        <v>6</v>
      </c>
      <c r="P22" s="28">
        <f>B35</f>
        <v>0.74333333333333329</v>
      </c>
      <c r="Q22" s="28">
        <f>P22/P34</f>
        <v>7.7999300454704448E-2</v>
      </c>
      <c r="R22" s="28">
        <f t="shared" ref="R22:R33" si="3">(P5-Z5)/AA5</f>
        <v>0.30827067669172942</v>
      </c>
      <c r="S22" s="28">
        <f>Q22*R22</f>
        <v>2.4044897132653259E-2</v>
      </c>
      <c r="T22" s="28">
        <f>(Q5-T5)/(V5-T5)</f>
        <v>0.27819548872180455</v>
      </c>
      <c r="U22" s="28">
        <f>Q22*T22</f>
        <v>2.1699053509955376E-2</v>
      </c>
      <c r="V22" s="28">
        <f>(R5-T5)/(V5-T5)</f>
        <v>0.58646616541353402</v>
      </c>
      <c r="W22" s="92">
        <f>Q22*V22</f>
        <v>4.5743950642608638E-2</v>
      </c>
      <c r="X22" s="28">
        <f>(S5-T5)/(V5-T5)</f>
        <v>0.63157894736842091</v>
      </c>
      <c r="Y22" s="28">
        <f>Q22*X22</f>
        <v>4.926271607665543E-2</v>
      </c>
      <c r="Z22" s="28">
        <f>(T5-T5)/(V5-T5)</f>
        <v>0</v>
      </c>
      <c r="AA22" s="28">
        <f>Q22*Z22</f>
        <v>0</v>
      </c>
      <c r="AB22" s="28">
        <f>(U5-T5)/(V5-T5)</f>
        <v>0.12781954887218039</v>
      </c>
      <c r="AC22" s="28">
        <f>Q22*AB22</f>
        <v>9.9698353964659779E-3</v>
      </c>
      <c r="AD22" s="28">
        <f>(V5-T5)/(V5-T5)</f>
        <v>1</v>
      </c>
      <c r="AE22" s="28">
        <f>Q22*AD22</f>
        <v>7.7999300454704448E-2</v>
      </c>
      <c r="AF22" s="28">
        <f>(W5-T5)/(V5-T5)</f>
        <v>0.83458646616541377</v>
      </c>
      <c r="AG22" s="28">
        <f>Q22*AF22</f>
        <v>6.5097160529866138E-2</v>
      </c>
      <c r="AH22" s="28">
        <f>(X5-T5)/(V5-T5)</f>
        <v>6.7669172932330712E-2</v>
      </c>
      <c r="AI22" s="28">
        <f>Q22*AH22</f>
        <v>5.278148151070217E-3</v>
      </c>
    </row>
    <row r="23" spans="1:35" ht="15.75" x14ac:dyDescent="0.25">
      <c r="A23" s="5">
        <v>20</v>
      </c>
      <c r="B23" s="2">
        <v>0.2</v>
      </c>
      <c r="C23" s="2">
        <v>0.2</v>
      </c>
      <c r="D23" s="2">
        <v>0.1</v>
      </c>
      <c r="E23" s="2">
        <v>0.2</v>
      </c>
      <c r="F23" s="2">
        <v>0.2</v>
      </c>
      <c r="G23" s="2">
        <v>0.2</v>
      </c>
      <c r="H23" s="2">
        <v>0.2</v>
      </c>
      <c r="I23" s="2">
        <v>0.2</v>
      </c>
      <c r="J23" s="2">
        <v>0.2</v>
      </c>
      <c r="K23" s="2">
        <v>0.2</v>
      </c>
      <c r="L23" s="2">
        <v>0.1</v>
      </c>
      <c r="M23" s="2">
        <v>0.2</v>
      </c>
      <c r="O23" s="97" t="s">
        <v>147</v>
      </c>
      <c r="P23" s="28">
        <f>C35</f>
        <v>0.7533333333333333</v>
      </c>
      <c r="Q23" s="28">
        <f>P23/P34</f>
        <v>7.9048618398041282E-2</v>
      </c>
      <c r="R23" s="28">
        <f>(P6-Z6)/AA6</f>
        <v>1</v>
      </c>
      <c r="S23" s="28">
        <f>Q23*R23</f>
        <v>7.9048618398041282E-2</v>
      </c>
      <c r="T23" s="28">
        <f>(Q6-W6)/(P6-W6)</f>
        <v>0.43749999999999978</v>
      </c>
      <c r="U23" s="28">
        <f t="shared" ref="U23:U33" si="4">Q23*T23</f>
        <v>3.4583770549143043E-2</v>
      </c>
      <c r="V23" s="28">
        <f>(R6-W6)/(P6-W6)</f>
        <v>0.81249999999999978</v>
      </c>
      <c r="W23" s="92">
        <f t="shared" ref="W23:W32" si="5">Q23*V23</f>
        <v>6.4227002448408524E-2</v>
      </c>
      <c r="X23" s="28">
        <f>(S6-W6)/(P6-W6)</f>
        <v>0.625</v>
      </c>
      <c r="Y23" s="28">
        <f t="shared" ref="Y23:Y33" si="6">Q23*X23</f>
        <v>4.9405386498775801E-2</v>
      </c>
      <c r="Z23" s="28">
        <f>(T6-W6)/(P6-W6)</f>
        <v>0.12499999999999978</v>
      </c>
      <c r="AA23" s="28">
        <f>Q23*Z23</f>
        <v>9.8810772997551428E-3</v>
      </c>
      <c r="AB23" s="28">
        <f>(U6-W6)/(P6-W6)</f>
        <v>0.12499999999999978</v>
      </c>
      <c r="AC23" s="28">
        <f t="shared" ref="AC23:AC33" si="7">Q23*AB23</f>
        <v>9.8810772997551428E-3</v>
      </c>
      <c r="AD23" s="28">
        <f>(V6-W6)/(P6-W6)</f>
        <v>0.18749999999999986</v>
      </c>
      <c r="AE23" s="28">
        <f t="shared" ref="AE23:AE33" si="8">Q23*AD23</f>
        <v>1.482161594963273E-2</v>
      </c>
      <c r="AF23" s="28">
        <f>(W6-W6)/(P6-W6)</f>
        <v>0</v>
      </c>
      <c r="AG23" s="28">
        <f t="shared" ref="AG23:AG33" si="9">Q23*AF23</f>
        <v>0</v>
      </c>
      <c r="AH23" s="28">
        <f>(X6-W6)/(P6-W6)</f>
        <v>0.43749999999999978</v>
      </c>
      <c r="AI23" s="28">
        <f t="shared" ref="AI23:AI33" si="10">Q23*AH23</f>
        <v>3.4583770549143043E-2</v>
      </c>
    </row>
    <row r="24" spans="1:35" ht="15.75" x14ac:dyDescent="0.25">
      <c r="A24" s="2">
        <v>21</v>
      </c>
      <c r="B24" s="2">
        <v>1</v>
      </c>
      <c r="C24" s="2">
        <v>0.9</v>
      </c>
      <c r="D24" s="2">
        <v>1</v>
      </c>
      <c r="E24" s="2">
        <v>1</v>
      </c>
      <c r="F24" s="2">
        <v>0.7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O24" s="97" t="s">
        <v>111</v>
      </c>
      <c r="P24" s="28">
        <f>D35</f>
        <v>0.85666666666666669</v>
      </c>
      <c r="Q24" s="28">
        <f>P24/P34</f>
        <v>8.989157047918854E-2</v>
      </c>
      <c r="R24" s="28">
        <f t="shared" si="3"/>
        <v>1</v>
      </c>
      <c r="S24" s="28">
        <f t="shared" ref="S24:S33" si="11">Q24*R24</f>
        <v>8.989157047918854E-2</v>
      </c>
      <c r="T24" s="28">
        <f>(Q7-W7)/(P7-W7)</f>
        <v>0.49999999999999967</v>
      </c>
      <c r="U24" s="28">
        <f>Q24*T24</f>
        <v>4.4945785239594242E-2</v>
      </c>
      <c r="V24" s="28">
        <f>(R7-W7)/(P7-W7)</f>
        <v>1</v>
      </c>
      <c r="W24" s="92">
        <f>Q24*V24</f>
        <v>8.989157047918854E-2</v>
      </c>
      <c r="X24" s="28">
        <f>(S7-W7)/(P7-W7)</f>
        <v>0.49999999999999967</v>
      </c>
      <c r="Y24" s="28">
        <f>Q24*X24</f>
        <v>4.4945785239594242E-2</v>
      </c>
      <c r="Z24" s="28">
        <f>(T7-W7)/(P7-W7)</f>
        <v>0.49999999999999967</v>
      </c>
      <c r="AA24" s="28">
        <f>Q24*Z24</f>
        <v>4.4945785239594242E-2</v>
      </c>
      <c r="AB24" s="28">
        <f>(U7-W7)/(P7-W7)</f>
        <v>0.49999999999999967</v>
      </c>
      <c r="AC24" s="28">
        <f>Q24*AB24</f>
        <v>4.4945785239594242E-2</v>
      </c>
      <c r="AD24" s="28">
        <f>(V7-W7)/(P7-W7)</f>
        <v>0</v>
      </c>
      <c r="AE24" s="28">
        <f>Q24*AD24</f>
        <v>0</v>
      </c>
      <c r="AF24" s="28">
        <f>(W7-W7)/(P7-W7)</f>
        <v>0</v>
      </c>
      <c r="AG24" s="28">
        <f t="shared" si="9"/>
        <v>0</v>
      </c>
      <c r="AH24" s="28">
        <f>(X7-W7)/(P7-W7)</f>
        <v>0.49999999999999967</v>
      </c>
      <c r="AI24" s="28">
        <f>Q24*AH24</f>
        <v>4.4945785239594242E-2</v>
      </c>
    </row>
    <row r="25" spans="1:35" ht="15.75" x14ac:dyDescent="0.25">
      <c r="A25" s="2">
        <v>22</v>
      </c>
      <c r="B25" s="2">
        <v>0.8</v>
      </c>
      <c r="C25" s="2">
        <v>0.2</v>
      </c>
      <c r="D25" s="2">
        <v>0.9</v>
      </c>
      <c r="E25" s="2">
        <v>0.7</v>
      </c>
      <c r="F25" s="2">
        <v>0.9</v>
      </c>
      <c r="G25" s="2">
        <v>0.4</v>
      </c>
      <c r="H25" s="2">
        <v>0.4</v>
      </c>
      <c r="I25" s="2">
        <v>0.4</v>
      </c>
      <c r="J25" s="2">
        <v>0.4</v>
      </c>
      <c r="K25" s="2">
        <v>0.7</v>
      </c>
      <c r="L25" s="2">
        <v>0.7</v>
      </c>
      <c r="M25" s="2">
        <v>0.7</v>
      </c>
      <c r="O25" s="97" t="s">
        <v>139</v>
      </c>
      <c r="P25" s="28">
        <f>E35</f>
        <v>0.83666666666666667</v>
      </c>
      <c r="Q25" s="28">
        <f>P25/P34</f>
        <v>8.7792934592514874E-2</v>
      </c>
      <c r="R25" s="28">
        <f t="shared" si="3"/>
        <v>0.32574525745257449</v>
      </c>
      <c r="S25" s="28">
        <f t="shared" si="11"/>
        <v>2.8598132081355788E-2</v>
      </c>
      <c r="T25" s="28">
        <f>(Q8-V8)/(R8-V8)</f>
        <v>0.86666666666666659</v>
      </c>
      <c r="U25" s="28">
        <f t="shared" si="4"/>
        <v>7.6087209980179552E-2</v>
      </c>
      <c r="V25" s="28">
        <f>(R8-V8)/(R8-V8)</f>
        <v>1</v>
      </c>
      <c r="W25" s="92">
        <f t="shared" si="5"/>
        <v>8.7792934592514874E-2</v>
      </c>
      <c r="X25" s="28">
        <f>(S8-V8)/(R8-V8)</f>
        <v>0.23794037940379392</v>
      </c>
      <c r="Y25" s="28">
        <f t="shared" si="6"/>
        <v>2.0889484165915451E-2</v>
      </c>
      <c r="Z25" s="28">
        <f>(T8-V8)/(R8-V8)</f>
        <v>0.53821138211382114</v>
      </c>
      <c r="AA25" s="28">
        <f t="shared" ref="AA25:AA33" si="12">Q25*Z25</f>
        <v>4.7251156666865732E-2</v>
      </c>
      <c r="AB25" s="28">
        <f>(U8-V8)/(R8-V8)</f>
        <v>0.66937669376693754</v>
      </c>
      <c r="AC25" s="28">
        <f t="shared" si="7"/>
        <v>5.8766544293634607E-2</v>
      </c>
      <c r="AD25" s="28">
        <f>(V8-V8)/(R8-V8)</f>
        <v>0</v>
      </c>
      <c r="AE25" s="28">
        <f t="shared" si="8"/>
        <v>0</v>
      </c>
      <c r="AF25" s="28">
        <f>(W8-V8)/(R8-V8)</f>
        <v>0.30948509485094844</v>
      </c>
      <c r="AG25" s="28">
        <f t="shared" si="9"/>
        <v>2.7170604689607577E-2</v>
      </c>
      <c r="AH25" s="28">
        <f>(X8-V8)/(R8-V8)</f>
        <v>0.51924119241192401</v>
      </c>
      <c r="AI25" s="28">
        <f t="shared" si="10"/>
        <v>4.5585708043159479E-2</v>
      </c>
    </row>
    <row r="26" spans="1:35" ht="15.75" x14ac:dyDescent="0.25">
      <c r="A26" s="2">
        <v>23</v>
      </c>
      <c r="B26" s="2">
        <v>1</v>
      </c>
      <c r="C26" s="2">
        <v>0.9</v>
      </c>
      <c r="D26" s="2">
        <v>1</v>
      </c>
      <c r="E26" s="2">
        <v>1</v>
      </c>
      <c r="F26" s="2">
        <v>0.8</v>
      </c>
      <c r="G26" s="2">
        <v>1</v>
      </c>
      <c r="H26" s="2">
        <v>0.9</v>
      </c>
      <c r="I26" s="2">
        <v>0.9</v>
      </c>
      <c r="J26" s="2">
        <v>0.9</v>
      </c>
      <c r="K26" s="2">
        <v>0.9</v>
      </c>
      <c r="L26" s="2">
        <v>1</v>
      </c>
      <c r="M26" s="2">
        <v>0.9</v>
      </c>
      <c r="O26" s="97" t="s">
        <v>112</v>
      </c>
      <c r="P26" s="28">
        <f>F35</f>
        <v>0.71000000000000008</v>
      </c>
      <c r="Q26" s="28">
        <f>P26/P34</f>
        <v>7.4501573976915023E-2</v>
      </c>
      <c r="R26" s="28">
        <f t="shared" si="3"/>
        <v>0</v>
      </c>
      <c r="S26" s="28">
        <f t="shared" si="11"/>
        <v>0</v>
      </c>
      <c r="T26" s="28">
        <f>(Q8-V8)/(R8-V8)</f>
        <v>0.86666666666666659</v>
      </c>
      <c r="U26" s="28">
        <f t="shared" si="4"/>
        <v>6.4568030779993013E-2</v>
      </c>
      <c r="V26" s="28">
        <f>(R9-P9)/(X9-P9)</f>
        <v>0.23674911660777387</v>
      </c>
      <c r="W26" s="92">
        <f t="shared" si="5"/>
        <v>1.7638181824923344E-2</v>
      </c>
      <c r="X26" s="28">
        <f>(S9-P9)/(X9-P9)</f>
        <v>0.26619552414605419</v>
      </c>
      <c r="Y26" s="28">
        <f t="shared" si="6"/>
        <v>1.9831985534490924E-2</v>
      </c>
      <c r="Z26" s="28">
        <f>(T9-P9)/(X9-P9)</f>
        <v>0.5123674911660776</v>
      </c>
      <c r="AA26" s="28">
        <f t="shared" si="12"/>
        <v>3.8172184546475883E-2</v>
      </c>
      <c r="AB26" s="28">
        <f>(U9-P9)/(X9-P9)</f>
        <v>0.70906949352179038</v>
      </c>
      <c r="AC26" s="28">
        <f t="shared" si="7"/>
        <v>5.2826793326387331E-2</v>
      </c>
      <c r="AD26" s="28">
        <f>(V9-P9)/(X9-P9)</f>
        <v>0.82685512367491176</v>
      </c>
      <c r="AE26" s="28">
        <f t="shared" si="8"/>
        <v>6.1602008164657655E-2</v>
      </c>
      <c r="AF26" s="28">
        <f>(W9-P9)/(X9-P9)</f>
        <v>0.9022379269729095</v>
      </c>
      <c r="AG26" s="28">
        <f t="shared" si="9"/>
        <v>6.7218145661150669E-2</v>
      </c>
      <c r="AH26" s="28">
        <f>(X9-P9)/(X9-P9)</f>
        <v>1</v>
      </c>
      <c r="AI26" s="28">
        <f t="shared" si="10"/>
        <v>7.4501573976915023E-2</v>
      </c>
    </row>
    <row r="27" spans="1:35" ht="15.75" x14ac:dyDescent="0.25">
      <c r="A27" s="2">
        <v>24</v>
      </c>
      <c r="B27" s="2">
        <v>1</v>
      </c>
      <c r="C27" s="2">
        <v>0.8</v>
      </c>
      <c r="D27" s="2">
        <v>1</v>
      </c>
      <c r="E27" s="2">
        <v>1</v>
      </c>
      <c r="F27" s="2">
        <v>0.9</v>
      </c>
      <c r="G27" s="2">
        <v>0.8</v>
      </c>
      <c r="H27" s="2">
        <v>0.8</v>
      </c>
      <c r="I27" s="2">
        <v>0.8</v>
      </c>
      <c r="J27" s="2">
        <v>0.9</v>
      </c>
      <c r="K27" s="2">
        <v>0.9</v>
      </c>
      <c r="L27" s="2">
        <v>0.9</v>
      </c>
      <c r="M27" s="2">
        <v>0.9</v>
      </c>
      <c r="O27" s="97" t="s">
        <v>136</v>
      </c>
      <c r="P27" s="28">
        <f>G35</f>
        <v>0.79000000000000015</v>
      </c>
      <c r="Q27" s="28">
        <f>P27/P34</f>
        <v>8.2896117523609675E-2</v>
      </c>
      <c r="R27" s="28">
        <f t="shared" si="3"/>
        <v>6.3897763578262138E-3</v>
      </c>
      <c r="S27" s="28">
        <f t="shared" si="11"/>
        <v>5.2968765190794444E-4</v>
      </c>
      <c r="T27" s="28">
        <f>(Q10-R10)/(V10-R10)</f>
        <v>0.16932907348242873</v>
      </c>
      <c r="U27" s="28">
        <f t="shared" si="4"/>
        <v>1.4036722775563351E-2</v>
      </c>
      <c r="V27" s="28">
        <f>(R10-R10)/(V10-R10)</f>
        <v>0</v>
      </c>
      <c r="W27" s="92">
        <f t="shared" si="5"/>
        <v>0</v>
      </c>
      <c r="X27" s="28">
        <f>(S10-R10)/(V10-R10)</f>
        <v>0.23642172523961533</v>
      </c>
      <c r="Y27" s="28">
        <f t="shared" si="6"/>
        <v>1.9598443120597709E-2</v>
      </c>
      <c r="Z27" s="28">
        <f>(T10-R10)/(V10-R10)</f>
        <v>0.5654952076677312</v>
      </c>
      <c r="AA27" s="28">
        <f t="shared" si="12"/>
        <v>4.6877357193862303E-2</v>
      </c>
      <c r="AB27" s="28">
        <f>(U10-R10)/(V10-R10)</f>
        <v>0.58785942492012977</v>
      </c>
      <c r="AC27" s="28">
        <f t="shared" si="7"/>
        <v>4.8731263975540673E-2</v>
      </c>
      <c r="AD27" s="28">
        <f>(V10-R10)/(V10-R10)</f>
        <v>1</v>
      </c>
      <c r="AE27" s="28">
        <f t="shared" si="8"/>
        <v>8.2896117523609675E-2</v>
      </c>
      <c r="AF27" s="28">
        <f>(W10-R10)/(V10-R10)</f>
        <v>0.86900958466453759</v>
      </c>
      <c r="AG27" s="28">
        <f t="shared" si="9"/>
        <v>7.2037520659494744E-2</v>
      </c>
      <c r="AH27" s="28">
        <f>(X10-R10)/(V10-R10)</f>
        <v>0.60063897763578211</v>
      </c>
      <c r="AI27" s="28">
        <f t="shared" si="10"/>
        <v>4.9790639279356556E-2</v>
      </c>
    </row>
    <row r="28" spans="1:35" ht="15.75" x14ac:dyDescent="0.25">
      <c r="A28" s="2">
        <v>25</v>
      </c>
      <c r="B28" s="2">
        <v>1</v>
      </c>
      <c r="C28" s="2">
        <v>1</v>
      </c>
      <c r="D28" s="2">
        <v>0.7</v>
      </c>
      <c r="E28" s="2">
        <v>1</v>
      </c>
      <c r="F28" s="2">
        <v>0.6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O28" s="97" t="s">
        <v>137</v>
      </c>
      <c r="P28" s="28">
        <f>H35</f>
        <v>0.76333333333333331</v>
      </c>
      <c r="Q28" s="28">
        <f>P28/P34</f>
        <v>8.0097936341378101E-2</v>
      </c>
      <c r="R28" s="28">
        <f t="shared" si="3"/>
        <v>1</v>
      </c>
      <c r="S28" s="28">
        <f t="shared" si="11"/>
        <v>8.0097936341378101E-2</v>
      </c>
      <c r="T28" s="28">
        <f>(Q11-X11)/(P11-X11)</f>
        <v>0.46818181818181825</v>
      </c>
      <c r="U28" s="28">
        <f t="shared" si="4"/>
        <v>3.7500397468917937E-2</v>
      </c>
      <c r="V28" s="28">
        <f>(R11-X11)/(P11-X11)</f>
        <v>0.37727272727272726</v>
      </c>
      <c r="W28" s="92">
        <f t="shared" si="5"/>
        <v>3.021876689242901E-2</v>
      </c>
      <c r="X28" s="28">
        <f>(S11-X11)/(P11-X11)</f>
        <v>0.53181818181818175</v>
      </c>
      <c r="Y28" s="28">
        <f t="shared" si="6"/>
        <v>4.2597538872460164E-2</v>
      </c>
      <c r="Z28" s="28">
        <f>(T11-X11)/(P11-X11)</f>
        <v>0.20454545454545442</v>
      </c>
      <c r="AA28" s="28">
        <f t="shared" si="12"/>
        <v>1.6383668797100057E-2</v>
      </c>
      <c r="AB28" s="28">
        <f>(U11-X11)/(P11-X11)</f>
        <v>4.5454545454544481E-3</v>
      </c>
      <c r="AC28" s="28">
        <f t="shared" si="7"/>
        <v>3.6408152882443811E-4</v>
      </c>
      <c r="AD28" s="28">
        <f>(V11-X11)/(P11-X11)</f>
        <v>0.16818181818181802</v>
      </c>
      <c r="AE28" s="28">
        <f t="shared" si="8"/>
        <v>1.3471016566504486E-2</v>
      </c>
      <c r="AF28" s="28">
        <f>(W11-X11)/(P11-X11)</f>
        <v>5.9090909090909034E-2</v>
      </c>
      <c r="AG28" s="28">
        <f>Q28*AF28</f>
        <v>4.7330598747177925E-3</v>
      </c>
      <c r="AH28" s="28">
        <f>(X11-X11)/(P11-X11)</f>
        <v>0</v>
      </c>
      <c r="AI28" s="28">
        <f t="shared" si="10"/>
        <v>0</v>
      </c>
    </row>
    <row r="29" spans="1:35" ht="15.75" x14ac:dyDescent="0.25">
      <c r="A29" s="2">
        <v>26</v>
      </c>
      <c r="B29" s="2">
        <v>0.7</v>
      </c>
      <c r="C29" s="2">
        <v>0.7</v>
      </c>
      <c r="D29" s="2">
        <v>0.9</v>
      </c>
      <c r="E29" s="2">
        <v>1</v>
      </c>
      <c r="F29" s="2">
        <v>0.8</v>
      </c>
      <c r="G29" s="2">
        <v>0.8</v>
      </c>
      <c r="H29" s="2">
        <v>0.8</v>
      </c>
      <c r="I29" s="2">
        <v>0.8</v>
      </c>
      <c r="J29" s="2">
        <v>0.6</v>
      </c>
      <c r="K29" s="2">
        <v>0.9</v>
      </c>
      <c r="L29" s="2">
        <v>1</v>
      </c>
      <c r="M29" s="2">
        <v>0.8</v>
      </c>
      <c r="O29" s="97" t="s">
        <v>138</v>
      </c>
      <c r="P29" s="28">
        <f>I35</f>
        <v>0.71333333333333337</v>
      </c>
      <c r="Q29" s="28">
        <f>P29/P34</f>
        <v>7.4851346624693962E-2</v>
      </c>
      <c r="R29" s="28">
        <f t="shared" si="3"/>
        <v>1</v>
      </c>
      <c r="S29" s="28">
        <f>Q29*R29</f>
        <v>7.4851346624693962E-2</v>
      </c>
      <c r="T29" s="28">
        <f>(Q12-X12)/(P12-X12)</f>
        <v>0.45907473309608565</v>
      </c>
      <c r="U29" s="28">
        <f t="shared" si="4"/>
        <v>3.4362361973613975E-2</v>
      </c>
      <c r="V29" s="28">
        <f>(R12-X12)/(P12-X12)</f>
        <v>0.31672597864768698</v>
      </c>
      <c r="W29" s="92">
        <f t="shared" si="5"/>
        <v>2.3707366012803436E-2</v>
      </c>
      <c r="X29" s="28">
        <f>(S12-X12)/(P12-X12)</f>
        <v>0.74733096085409223</v>
      </c>
      <c r="Y29" s="28">
        <f t="shared" si="6"/>
        <v>5.5938728794255252E-2</v>
      </c>
      <c r="Z29" s="28">
        <f>(T12-X12)/(P12-X12)</f>
        <v>0.2135231316725977</v>
      </c>
      <c r="AA29" s="28">
        <f t="shared" si="12"/>
        <v>1.5982493941215779E-2</v>
      </c>
      <c r="AB29" s="28">
        <f>(U12-X12)/(P12-X12)</f>
        <v>8.185053380782932E-2</v>
      </c>
      <c r="AC29" s="28">
        <f t="shared" si="7"/>
        <v>6.1266226774660641E-3</v>
      </c>
      <c r="AD29" s="28">
        <f>(V12-X12)/(P12-X12)</f>
        <v>0.43060498220640592</v>
      </c>
      <c r="AE29" s="28">
        <f t="shared" si="8"/>
        <v>3.2231362781451868E-2</v>
      </c>
      <c r="AF29" s="28">
        <f>(W12-X12)/(P12-X12)</f>
        <v>0.1779359430604982</v>
      </c>
      <c r="AG29" s="28">
        <f t="shared" si="9"/>
        <v>1.3318744951013159E-2</v>
      </c>
      <c r="AH29" s="28">
        <f>(X12-X12)/(P12-X12)</f>
        <v>0</v>
      </c>
      <c r="AI29" s="28">
        <f t="shared" si="10"/>
        <v>0</v>
      </c>
    </row>
    <row r="30" spans="1:35" ht="15.75" x14ac:dyDescent="0.25">
      <c r="A30" s="2">
        <v>27</v>
      </c>
      <c r="B30" s="2">
        <v>0.7</v>
      </c>
      <c r="C30" s="2">
        <v>0.8</v>
      </c>
      <c r="D30" s="2">
        <v>0.7</v>
      </c>
      <c r="E30" s="2">
        <v>0.8</v>
      </c>
      <c r="F30" s="2">
        <v>0.7</v>
      </c>
      <c r="G30" s="2">
        <v>0.8</v>
      </c>
      <c r="H30" s="2">
        <v>0.9</v>
      </c>
      <c r="I30" s="2">
        <v>0.9</v>
      </c>
      <c r="J30" s="2">
        <v>0.9</v>
      </c>
      <c r="K30" s="2">
        <v>0.9</v>
      </c>
      <c r="L30" s="2">
        <v>1</v>
      </c>
      <c r="M30" s="2">
        <v>1</v>
      </c>
      <c r="O30" s="97" t="s">
        <v>161</v>
      </c>
      <c r="P30" s="28">
        <f>J35</f>
        <v>0.82</v>
      </c>
      <c r="Q30" s="28">
        <f>P30/P34</f>
        <v>8.6044071353620147E-2</v>
      </c>
      <c r="R30" s="28">
        <f t="shared" si="3"/>
        <v>1</v>
      </c>
      <c r="S30" s="28">
        <f t="shared" si="11"/>
        <v>8.6044071353620147E-2</v>
      </c>
      <c r="T30" s="28">
        <f>(Q13-Q13)/(P13-Q13)</f>
        <v>0</v>
      </c>
      <c r="U30" s="28">
        <f t="shared" si="4"/>
        <v>0</v>
      </c>
      <c r="V30" s="28">
        <f>(R13-Q13)/(P13-Q13)</f>
        <v>0.52380952380952406</v>
      </c>
      <c r="W30" s="92">
        <f t="shared" si="5"/>
        <v>4.5070704042372477E-2</v>
      </c>
      <c r="X30" s="28">
        <f>(S13-Q13)/(P13-Q13)</f>
        <v>0.41269841269841245</v>
      </c>
      <c r="Y30" s="28">
        <f t="shared" si="6"/>
        <v>3.5510251669747979E-2</v>
      </c>
      <c r="Z30" s="28">
        <f>(T13-Q13)/(P13-Q13)</f>
        <v>0.84126984126984106</v>
      </c>
      <c r="AA30" s="28">
        <f t="shared" si="12"/>
        <v>7.2386282249870898E-2</v>
      </c>
      <c r="AB30" s="28">
        <f>(U13-Q13)/(P13-Q13)</f>
        <v>0.476190476190476</v>
      </c>
      <c r="AC30" s="28">
        <f t="shared" si="7"/>
        <v>4.097336731124767E-2</v>
      </c>
      <c r="AD30" s="28">
        <f>(V13-Q13)/(P13-Q13)</f>
        <v>4.7619047619047318E-2</v>
      </c>
      <c r="AE30" s="28">
        <f t="shared" si="8"/>
        <v>4.0973367311247432E-3</v>
      </c>
      <c r="AF30" s="28">
        <f>(W13-Q13)/(P13-Q13)</f>
        <v>0.57142857142857129</v>
      </c>
      <c r="AG30" s="28">
        <f t="shared" si="9"/>
        <v>4.9168040773497214E-2</v>
      </c>
      <c r="AH30" s="28">
        <f>(X13-Q13)/(P13-Q13)</f>
        <v>0.57142857142857129</v>
      </c>
      <c r="AI30" s="28">
        <f t="shared" si="10"/>
        <v>4.9168040773497214E-2</v>
      </c>
    </row>
    <row r="31" spans="1:35" ht="15.75" x14ac:dyDescent="0.25">
      <c r="A31" s="2">
        <v>28</v>
      </c>
      <c r="B31" s="2">
        <v>0.9</v>
      </c>
      <c r="C31" s="2">
        <v>0.9</v>
      </c>
      <c r="D31" s="2">
        <v>1</v>
      </c>
      <c r="E31" s="2">
        <v>0.8</v>
      </c>
      <c r="F31" s="2">
        <v>0.8</v>
      </c>
      <c r="G31" s="2">
        <v>0.9</v>
      </c>
      <c r="H31" s="2">
        <v>0.9</v>
      </c>
      <c r="I31" s="2">
        <v>0.9</v>
      </c>
      <c r="J31" s="2">
        <v>1</v>
      </c>
      <c r="K31" s="2">
        <v>1</v>
      </c>
      <c r="L31" s="2">
        <v>1</v>
      </c>
      <c r="M31" s="2">
        <v>1</v>
      </c>
      <c r="O31" s="74" t="s">
        <v>162</v>
      </c>
      <c r="P31" s="28">
        <f>K35</f>
        <v>0.83666666666666645</v>
      </c>
      <c r="Q31" s="28">
        <f>P31/P34</f>
        <v>8.7792934592514846E-2</v>
      </c>
      <c r="R31" s="28">
        <f t="shared" si="3"/>
        <v>0.66666666666666619</v>
      </c>
      <c r="S31" s="28">
        <f t="shared" si="11"/>
        <v>5.852862306167652E-2</v>
      </c>
      <c r="T31" s="28">
        <f>(Q14-Q14)/(T14-Q14)</f>
        <v>0</v>
      </c>
      <c r="U31" s="28">
        <f t="shared" si="4"/>
        <v>0</v>
      </c>
      <c r="V31" s="28">
        <f>(R14-Q14)/(T14-Q14)</f>
        <v>0.86666666666666647</v>
      </c>
      <c r="W31" s="92">
        <f t="shared" si="5"/>
        <v>7.608720998017951E-2</v>
      </c>
      <c r="X31" s="28">
        <f>(S14-Q14)/(T14-Q14)</f>
        <v>0.86666666666666647</v>
      </c>
      <c r="Y31" s="28">
        <f t="shared" si="6"/>
        <v>7.608720998017951E-2</v>
      </c>
      <c r="Z31" s="28">
        <f>(T14-Q14)/(T14-Q14)</f>
        <v>1</v>
      </c>
      <c r="AA31" s="28">
        <f t="shared" si="12"/>
        <v>8.7792934592514846E-2</v>
      </c>
      <c r="AB31" s="28">
        <f>(U14-Q14)/(T14-Q14)</f>
        <v>0.76666666666666705</v>
      </c>
      <c r="AC31" s="28">
        <f t="shared" si="7"/>
        <v>6.7307916520928088E-2</v>
      </c>
      <c r="AD31" s="28">
        <f>(V14-Q14)/(T14-Q14)</f>
        <v>0.76666666666666705</v>
      </c>
      <c r="AE31" s="28">
        <f t="shared" si="8"/>
        <v>6.7307916520928088E-2</v>
      </c>
      <c r="AF31" s="28">
        <f>(W14-Q14)/(T14-Q14)</f>
        <v>0.43333333333333324</v>
      </c>
      <c r="AG31" s="28">
        <f t="shared" si="9"/>
        <v>3.8043604990089755E-2</v>
      </c>
      <c r="AH31" s="28">
        <f>(X14-Q14)/(T14-Q14)</f>
        <v>0.43333333333333324</v>
      </c>
      <c r="AI31" s="28">
        <f t="shared" si="10"/>
        <v>3.8043604990089755E-2</v>
      </c>
    </row>
    <row r="32" spans="1:35" ht="15.75" x14ac:dyDescent="0.25">
      <c r="A32" s="2">
        <v>29</v>
      </c>
      <c r="B32" s="2">
        <v>1</v>
      </c>
      <c r="C32" s="2">
        <v>1</v>
      </c>
      <c r="D32" s="2">
        <v>1</v>
      </c>
      <c r="E32" s="2">
        <v>1</v>
      </c>
      <c r="F32" s="2">
        <v>0.7</v>
      </c>
      <c r="G32" s="2">
        <v>0.6</v>
      </c>
      <c r="H32" s="2">
        <v>0.6</v>
      </c>
      <c r="I32" s="2">
        <v>0.6</v>
      </c>
      <c r="J32" s="2">
        <v>1</v>
      </c>
      <c r="K32" s="2">
        <v>1</v>
      </c>
      <c r="L32" s="2">
        <v>1</v>
      </c>
      <c r="M32" s="2">
        <v>1</v>
      </c>
      <c r="O32" s="74" t="s">
        <v>163</v>
      </c>
      <c r="P32" s="28">
        <f>L35</f>
        <v>0.8833333333333333</v>
      </c>
      <c r="Q32" s="11">
        <f>P32/P34</f>
        <v>9.2689751661420086E-2</v>
      </c>
      <c r="R32" s="28">
        <f t="shared" si="3"/>
        <v>0.13207547169811368</v>
      </c>
      <c r="S32" s="28">
        <f t="shared" si="11"/>
        <v>1.2242042672263073E-2</v>
      </c>
      <c r="T32" s="2">
        <f>(Q15-X15)/(S15-X15)</f>
        <v>0.18867924528301894</v>
      </c>
      <c r="U32" s="28">
        <f t="shared" si="4"/>
        <v>1.7488632388947191E-2</v>
      </c>
      <c r="V32" s="11">
        <f>(R15-X15)/(S15-X15)</f>
        <v>0.69811320754716966</v>
      </c>
      <c r="W32" s="92">
        <f t="shared" si="5"/>
        <v>6.470793983910457E-2</v>
      </c>
      <c r="X32" s="11">
        <f>(S15-X15)/(S15-X15)</f>
        <v>1</v>
      </c>
      <c r="Y32" s="28">
        <f t="shared" si="6"/>
        <v>9.2689751661420086E-2</v>
      </c>
      <c r="Z32" s="11">
        <f>(T15-X15)/(S15-X15)</f>
        <v>0.50943396226415072</v>
      </c>
      <c r="AA32" s="28">
        <f t="shared" si="12"/>
        <v>4.7219307450157379E-2</v>
      </c>
      <c r="AB32" s="11">
        <f>(U15-X15)/(S15-X15)</f>
        <v>0.43396226415094313</v>
      </c>
      <c r="AC32" s="28">
        <f t="shared" si="7"/>
        <v>4.0223854494578506E-2</v>
      </c>
      <c r="AD32" s="11">
        <f>(V15-X15)/(S15-X15)</f>
        <v>0.37735849056603787</v>
      </c>
      <c r="AE32" s="28">
        <f>Q32*AD32</f>
        <v>3.4977264777894382E-2</v>
      </c>
      <c r="AF32" s="11">
        <f>(W15-X15)/(S15-X15)</f>
        <v>0.69811320754716966</v>
      </c>
      <c r="AG32" s="28">
        <f t="shared" si="9"/>
        <v>6.470793983910457E-2</v>
      </c>
      <c r="AH32" s="11">
        <f>(X15-X15)/(S15-X15)</f>
        <v>0</v>
      </c>
      <c r="AI32" s="28">
        <f t="shared" si="10"/>
        <v>0</v>
      </c>
    </row>
    <row r="33" spans="1:35" ht="15.75" x14ac:dyDescent="0.25">
      <c r="A33" s="2">
        <v>30</v>
      </c>
      <c r="B33" s="2">
        <v>1</v>
      </c>
      <c r="C33" s="2">
        <v>1</v>
      </c>
      <c r="D33" s="2">
        <v>1</v>
      </c>
      <c r="E33" s="2">
        <v>0.7</v>
      </c>
      <c r="F33" s="2">
        <v>0.8</v>
      </c>
      <c r="G33" s="2">
        <v>0.8</v>
      </c>
      <c r="H33" s="2">
        <v>0.8</v>
      </c>
      <c r="I33" s="2">
        <v>0.8</v>
      </c>
      <c r="J33" s="2">
        <v>1</v>
      </c>
      <c r="K33" s="2">
        <v>0.7</v>
      </c>
      <c r="L33" s="2">
        <v>1</v>
      </c>
      <c r="M33" s="2">
        <v>1</v>
      </c>
      <c r="O33" s="74" t="s">
        <v>164</v>
      </c>
      <c r="P33" s="28">
        <f>M35</f>
        <v>0.82333333333333314</v>
      </c>
      <c r="Q33" s="11">
        <f>P33/P34</f>
        <v>8.6393844001399073E-2</v>
      </c>
      <c r="R33" s="28">
        <f t="shared" si="3"/>
        <v>0.53488372093023229</v>
      </c>
      <c r="S33" s="28">
        <f t="shared" si="11"/>
        <v>4.6210660744934365E-2</v>
      </c>
      <c r="T33" s="2">
        <f>(Q16-U16)/(X16-U16)</f>
        <v>0.86046511627906974</v>
      </c>
      <c r="U33" s="28">
        <f t="shared" si="4"/>
        <v>7.4338889024459662E-2</v>
      </c>
      <c r="V33" s="11">
        <f>(R16-U16)/(X16-U16)</f>
        <v>0.69767441860465151</v>
      </c>
      <c r="W33" s="92">
        <f>Q33*V33</f>
        <v>6.0274774884697055E-2</v>
      </c>
      <c r="X33" s="11">
        <f>(S16-U16)/(X16-U16)</f>
        <v>0.69767441860465151</v>
      </c>
      <c r="Y33" s="28">
        <f t="shared" si="6"/>
        <v>6.0274774884697055E-2</v>
      </c>
      <c r="Z33" s="11">
        <f>(T16-U16)/(X16-U16)</f>
        <v>0.86046511627906974</v>
      </c>
      <c r="AA33" s="28">
        <f t="shared" si="12"/>
        <v>7.4338889024459662E-2</v>
      </c>
      <c r="AB33" s="11">
        <f>(U16-U16)/(X16-U16)</f>
        <v>0</v>
      </c>
      <c r="AC33" s="28">
        <f t="shared" si="7"/>
        <v>0</v>
      </c>
      <c r="AD33" s="11">
        <f>(V16-U16)/(X16-U16)</f>
        <v>0.93023255813953531</v>
      </c>
      <c r="AE33" s="28">
        <f t="shared" si="8"/>
        <v>8.0366366512929402E-2</v>
      </c>
      <c r="AF33" s="11">
        <f>(W16-U16)/(X16-U16)</f>
        <v>0.46511627906976766</v>
      </c>
      <c r="AG33" s="28">
        <f t="shared" si="9"/>
        <v>4.0183183256464701E-2</v>
      </c>
      <c r="AH33" s="11">
        <f>(X16-X16)/(X16-U16)</f>
        <v>0</v>
      </c>
      <c r="AI33" s="28">
        <f t="shared" si="10"/>
        <v>0</v>
      </c>
    </row>
    <row r="34" spans="1:35" ht="15.75" x14ac:dyDescent="0.25">
      <c r="A34" s="13" t="s">
        <v>52</v>
      </c>
      <c r="B34" s="2">
        <f>SUM(B4:B33)</f>
        <v>22.299999999999997</v>
      </c>
      <c r="C34" s="2">
        <f t="shared" ref="C34:K34" si="13">SUM(C4:C33)</f>
        <v>22.599999999999998</v>
      </c>
      <c r="D34" s="2">
        <f t="shared" si="13"/>
        <v>25.7</v>
      </c>
      <c r="E34" s="2">
        <f t="shared" si="13"/>
        <v>25.1</v>
      </c>
      <c r="F34" s="2">
        <f t="shared" si="13"/>
        <v>21.3</v>
      </c>
      <c r="G34" s="2">
        <f t="shared" si="13"/>
        <v>23.700000000000003</v>
      </c>
      <c r="H34" s="2">
        <f t="shared" si="13"/>
        <v>22.9</v>
      </c>
      <c r="I34" s="2">
        <f t="shared" si="13"/>
        <v>21.400000000000002</v>
      </c>
      <c r="J34" s="2">
        <f t="shared" si="13"/>
        <v>24.599999999999998</v>
      </c>
      <c r="K34" s="2">
        <f t="shared" si="13"/>
        <v>25.099999999999994</v>
      </c>
      <c r="L34" s="2">
        <f>SUM(L4:L33)</f>
        <v>26.5</v>
      </c>
      <c r="M34" s="2">
        <f>SUM(M4:M33)</f>
        <v>24.699999999999996</v>
      </c>
      <c r="O34" s="125" t="s">
        <v>52</v>
      </c>
      <c r="P34" s="11">
        <f>SUM(P22:P33)</f>
        <v>9.5299999999999994</v>
      </c>
      <c r="Q34" s="98"/>
      <c r="R34" s="98"/>
      <c r="S34" s="11">
        <f>SUM(S22:S33)</f>
        <v>0.58008758654171289</v>
      </c>
      <c r="T34" s="98"/>
      <c r="U34" s="11">
        <f>SUM(U22:U33)</f>
        <v>0.41961085369036732</v>
      </c>
      <c r="V34" s="98"/>
      <c r="W34" s="92">
        <f>SUM(W22:W33)</f>
        <v>0.60536040163922999</v>
      </c>
      <c r="X34" s="98"/>
      <c r="Y34" s="11">
        <f>SUM(Y22:Y33)</f>
        <v>0.56703205649878963</v>
      </c>
      <c r="Z34" s="98"/>
      <c r="AA34" s="11">
        <f>SUM(AA22:AA33)</f>
        <v>0.50123113700187194</v>
      </c>
      <c r="AB34" s="98"/>
      <c r="AC34" s="11">
        <f>SUM(AC22:AC33)</f>
        <v>0.38011714206442271</v>
      </c>
      <c r="AD34" s="98"/>
      <c r="AE34" s="11">
        <f>SUM(AE22:AE33)</f>
        <v>0.4697703059834375</v>
      </c>
      <c r="AF34" s="98"/>
      <c r="AG34" s="11">
        <f>SUM(AG22:AG33)</f>
        <v>0.44167800522500628</v>
      </c>
      <c r="AH34" s="98"/>
      <c r="AI34" s="11">
        <f>SUM(AI22:AI33)</f>
        <v>0.34189727100282552</v>
      </c>
    </row>
    <row r="35" spans="1:35" ht="15.75" x14ac:dyDescent="0.25">
      <c r="A35" s="71" t="s">
        <v>60</v>
      </c>
      <c r="B35" s="27">
        <f>AVERAGE(B4:B33)</f>
        <v>0.74333333333333329</v>
      </c>
      <c r="C35" s="27">
        <f t="shared" ref="C35:M35" si="14">AVERAGE(C4:C33)</f>
        <v>0.7533333333333333</v>
      </c>
      <c r="D35" s="27">
        <f t="shared" si="14"/>
        <v>0.85666666666666669</v>
      </c>
      <c r="E35" s="27">
        <f>AVERAGE(E4:E33)</f>
        <v>0.83666666666666667</v>
      </c>
      <c r="F35" s="27">
        <f t="shared" si="14"/>
        <v>0.71000000000000008</v>
      </c>
      <c r="G35" s="27">
        <f t="shared" si="14"/>
        <v>0.79000000000000015</v>
      </c>
      <c r="H35" s="27">
        <f t="shared" si="14"/>
        <v>0.76333333333333331</v>
      </c>
      <c r="I35" s="27">
        <f t="shared" si="14"/>
        <v>0.71333333333333337</v>
      </c>
      <c r="J35" s="27">
        <f t="shared" si="14"/>
        <v>0.82</v>
      </c>
      <c r="K35" s="27">
        <f t="shared" si="14"/>
        <v>0.83666666666666645</v>
      </c>
      <c r="L35" s="27">
        <f t="shared" si="14"/>
        <v>0.8833333333333333</v>
      </c>
      <c r="M35" s="27">
        <f t="shared" si="14"/>
        <v>0.82333333333333314</v>
      </c>
    </row>
    <row r="36" spans="1:35" ht="15.75" x14ac:dyDescent="0.25">
      <c r="A36" s="13" t="s">
        <v>35</v>
      </c>
      <c r="B36" s="11">
        <f>STDEV(B4:B33)</f>
        <v>0.28245638458955485</v>
      </c>
      <c r="C36" s="11">
        <f t="shared" ref="C36:M36" si="15">STDEV(C4:C33)</f>
        <v>0.23004247483863777</v>
      </c>
      <c r="D36" s="11">
        <f t="shared" si="15"/>
        <v>0.19596504497122624</v>
      </c>
      <c r="E36" s="11">
        <f t="shared" si="15"/>
        <v>0.20423673439947285</v>
      </c>
      <c r="F36" s="11">
        <f t="shared" si="15"/>
        <v>0.2309649921226308</v>
      </c>
      <c r="G36" s="11">
        <f t="shared" si="15"/>
        <v>0.23245318401480453</v>
      </c>
      <c r="H36" s="11">
        <f t="shared" si="15"/>
        <v>0.2326508903520666</v>
      </c>
      <c r="I36" s="11">
        <f t="shared" si="15"/>
        <v>0.27634727444278162</v>
      </c>
      <c r="J36" s="11">
        <f t="shared" si="15"/>
        <v>0.23400559969721976</v>
      </c>
      <c r="K36" s="11">
        <f t="shared" si="15"/>
        <v>0.22816106430407415</v>
      </c>
      <c r="L36" s="11">
        <f t="shared" si="15"/>
        <v>0.21348234738188102</v>
      </c>
      <c r="M36" s="11">
        <f t="shared" si="15"/>
        <v>0.23442274417919892</v>
      </c>
    </row>
    <row r="37" spans="1:35" x14ac:dyDescent="0.25">
      <c r="N37" t="s">
        <v>90</v>
      </c>
    </row>
  </sheetData>
  <mergeCells count="19">
    <mergeCell ref="V20:W20"/>
    <mergeCell ref="X20:Y20"/>
    <mergeCell ref="Z20:AA20"/>
    <mergeCell ref="A2:A3"/>
    <mergeCell ref="B2:M2"/>
    <mergeCell ref="O3:O4"/>
    <mergeCell ref="P3:X3"/>
    <mergeCell ref="Y3:Y4"/>
    <mergeCell ref="O20:O21"/>
    <mergeCell ref="P20:P21"/>
    <mergeCell ref="Q20:Q21"/>
    <mergeCell ref="R20:S20"/>
    <mergeCell ref="T20:U20"/>
    <mergeCell ref="AB20:AC20"/>
    <mergeCell ref="AD20:AE20"/>
    <mergeCell ref="AF20:AG20"/>
    <mergeCell ref="AH20:AI20"/>
    <mergeCell ref="Z3:Z4"/>
    <mergeCell ref="AA3:AA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85BF4-7364-4A6C-AE92-0F7342FA7A05}">
  <dimension ref="A1:E30"/>
  <sheetViews>
    <sheetView workbookViewId="0">
      <selection activeCell="A2" sqref="A2"/>
    </sheetView>
  </sheetViews>
  <sheetFormatPr defaultRowHeight="15" x14ac:dyDescent="0.25"/>
  <cols>
    <col min="1" max="1" width="22.7109375" customWidth="1"/>
    <col min="2" max="2" width="20.42578125" customWidth="1"/>
    <col min="3" max="3" width="11.85546875" customWidth="1"/>
    <col min="4" max="4" width="13.7109375" customWidth="1"/>
  </cols>
  <sheetData>
    <row r="1" spans="1:5" x14ac:dyDescent="0.25">
      <c r="A1" s="122" t="s">
        <v>155</v>
      </c>
      <c r="B1" s="122"/>
      <c r="C1" s="122"/>
      <c r="D1" s="122"/>
      <c r="E1" s="122"/>
    </row>
    <row r="2" spans="1:5" x14ac:dyDescent="0.25">
      <c r="A2" s="128" t="s">
        <v>158</v>
      </c>
      <c r="B2" s="128" t="s">
        <v>157</v>
      </c>
      <c r="C2" s="128" t="s">
        <v>156</v>
      </c>
      <c r="D2" s="128" t="s">
        <v>155</v>
      </c>
      <c r="E2" s="122"/>
    </row>
    <row r="3" spans="1:5" x14ac:dyDescent="0.25">
      <c r="A3" s="122" t="s">
        <v>57</v>
      </c>
      <c r="B3" s="122" t="s">
        <v>54</v>
      </c>
      <c r="C3" s="122">
        <v>1</v>
      </c>
      <c r="D3" s="122">
        <v>0.44</v>
      </c>
      <c r="E3" s="122"/>
    </row>
    <row r="4" spans="1:5" x14ac:dyDescent="0.25">
      <c r="A4" s="122" t="s">
        <v>57</v>
      </c>
      <c r="B4" s="122" t="s">
        <v>54</v>
      </c>
      <c r="C4" s="122">
        <v>2</v>
      </c>
      <c r="D4" s="122">
        <v>0.43</v>
      </c>
      <c r="E4" s="122"/>
    </row>
    <row r="5" spans="1:5" x14ac:dyDescent="0.25">
      <c r="A5" s="122" t="s">
        <v>57</v>
      </c>
      <c r="B5" s="122" t="s">
        <v>54</v>
      </c>
      <c r="C5" s="122">
        <v>3</v>
      </c>
      <c r="D5" s="122">
        <v>0.63</v>
      </c>
      <c r="E5" s="122"/>
    </row>
    <row r="6" spans="1:5" x14ac:dyDescent="0.25">
      <c r="A6" s="122" t="s">
        <v>58</v>
      </c>
      <c r="B6" s="122" t="s">
        <v>54</v>
      </c>
      <c r="C6" s="122">
        <v>1</v>
      </c>
      <c r="D6" s="122">
        <v>0.46</v>
      </c>
      <c r="E6" s="122"/>
    </row>
    <row r="7" spans="1:5" x14ac:dyDescent="0.25">
      <c r="A7" s="122" t="s">
        <v>58</v>
      </c>
      <c r="B7" s="122" t="s">
        <v>54</v>
      </c>
      <c r="C7" s="122">
        <v>2</v>
      </c>
      <c r="D7" s="122">
        <v>0.45</v>
      </c>
      <c r="E7" s="122"/>
    </row>
    <row r="8" spans="1:5" x14ac:dyDescent="0.25">
      <c r="A8" s="122" t="s">
        <v>58</v>
      </c>
      <c r="B8" s="122" t="s">
        <v>54</v>
      </c>
      <c r="C8" s="122">
        <v>3</v>
      </c>
      <c r="D8" s="122">
        <v>0.32</v>
      </c>
      <c r="E8" s="122"/>
    </row>
    <row r="9" spans="1:5" x14ac:dyDescent="0.25">
      <c r="A9" s="122" t="s">
        <v>59</v>
      </c>
      <c r="B9" s="122" t="s">
        <v>54</v>
      </c>
      <c r="C9" s="122">
        <v>1</v>
      </c>
      <c r="D9" s="122">
        <v>0.35</v>
      </c>
      <c r="E9" s="122"/>
    </row>
    <row r="10" spans="1:5" x14ac:dyDescent="0.25">
      <c r="A10" s="122" t="s">
        <v>59</v>
      </c>
      <c r="B10" s="122" t="s">
        <v>54</v>
      </c>
      <c r="C10" s="122">
        <v>2</v>
      </c>
      <c r="D10" s="122">
        <v>0.48</v>
      </c>
      <c r="E10" s="122"/>
    </row>
    <row r="11" spans="1:5" x14ac:dyDescent="0.25">
      <c r="A11" s="122" t="s">
        <v>59</v>
      </c>
      <c r="B11" s="122" t="s">
        <v>54</v>
      </c>
      <c r="C11" s="122">
        <v>3</v>
      </c>
      <c r="D11" s="122">
        <v>0.56999999999999995</v>
      </c>
      <c r="E11" s="122"/>
    </row>
    <row r="12" spans="1:5" x14ac:dyDescent="0.25">
      <c r="A12" s="122" t="s">
        <v>57</v>
      </c>
      <c r="B12" s="122" t="s">
        <v>55</v>
      </c>
      <c r="C12" s="122">
        <v>1</v>
      </c>
      <c r="D12" s="122">
        <v>0.45</v>
      </c>
      <c r="E12" s="122"/>
    </row>
    <row r="13" spans="1:5" x14ac:dyDescent="0.25">
      <c r="A13" s="122" t="s">
        <v>57</v>
      </c>
      <c r="B13" s="122" t="s">
        <v>55</v>
      </c>
      <c r="C13" s="122">
        <v>2</v>
      </c>
      <c r="D13" s="122">
        <v>0.35</v>
      </c>
      <c r="E13" s="122"/>
    </row>
    <row r="14" spans="1:5" x14ac:dyDescent="0.25">
      <c r="A14" s="122" t="s">
        <v>57</v>
      </c>
      <c r="B14" s="122" t="s">
        <v>55</v>
      </c>
      <c r="C14" s="122">
        <v>3</v>
      </c>
      <c r="D14" s="122">
        <v>0.53</v>
      </c>
      <c r="E14" s="122"/>
    </row>
    <row r="15" spans="1:5" x14ac:dyDescent="0.25">
      <c r="A15" s="122" t="s">
        <v>58</v>
      </c>
      <c r="B15" s="122" t="s">
        <v>55</v>
      </c>
      <c r="C15" s="122">
        <v>1</v>
      </c>
      <c r="D15" s="122">
        <v>0.38</v>
      </c>
      <c r="E15" s="122"/>
    </row>
    <row r="16" spans="1:5" x14ac:dyDescent="0.25">
      <c r="A16" s="122" t="s">
        <v>58</v>
      </c>
      <c r="B16" s="122" t="s">
        <v>55</v>
      </c>
      <c r="C16" s="122">
        <v>2</v>
      </c>
      <c r="D16" s="122">
        <v>0.34</v>
      </c>
      <c r="E16" s="122"/>
    </row>
    <row r="17" spans="1:5" x14ac:dyDescent="0.25">
      <c r="A17" s="122" t="s">
        <v>58</v>
      </c>
      <c r="B17" s="122" t="s">
        <v>55</v>
      </c>
      <c r="C17" s="122">
        <v>3</v>
      </c>
      <c r="D17" s="122">
        <v>0.35</v>
      </c>
      <c r="E17" s="122"/>
    </row>
    <row r="18" spans="1:5" x14ac:dyDescent="0.25">
      <c r="A18" s="122" t="s">
        <v>59</v>
      </c>
      <c r="B18" s="122" t="s">
        <v>55</v>
      </c>
      <c r="C18" s="122">
        <v>1</v>
      </c>
      <c r="D18" s="122">
        <v>0.38</v>
      </c>
      <c r="E18" s="122"/>
    </row>
    <row r="19" spans="1:5" x14ac:dyDescent="0.25">
      <c r="A19" s="122" t="s">
        <v>59</v>
      </c>
      <c r="B19" s="122" t="s">
        <v>55</v>
      </c>
      <c r="C19" s="122">
        <v>2</v>
      </c>
      <c r="D19" s="122">
        <v>0.35</v>
      </c>
      <c r="E19" s="122"/>
    </row>
    <row r="20" spans="1:5" x14ac:dyDescent="0.25">
      <c r="A20" s="122" t="s">
        <v>59</v>
      </c>
      <c r="B20" s="122" t="s">
        <v>55</v>
      </c>
      <c r="C20" s="122">
        <v>3</v>
      </c>
      <c r="D20" s="122">
        <v>0.35</v>
      </c>
      <c r="E20" s="122"/>
    </row>
    <row r="21" spans="1:5" x14ac:dyDescent="0.25">
      <c r="A21" s="122" t="s">
        <v>57</v>
      </c>
      <c r="B21" s="122" t="s">
        <v>56</v>
      </c>
      <c r="C21" s="122">
        <v>1</v>
      </c>
      <c r="D21" s="122">
        <v>0.33</v>
      </c>
      <c r="E21" s="122"/>
    </row>
    <row r="22" spans="1:5" x14ac:dyDescent="0.25">
      <c r="A22" s="122" t="s">
        <v>57</v>
      </c>
      <c r="B22" s="122" t="s">
        <v>56</v>
      </c>
      <c r="C22" s="122">
        <v>2</v>
      </c>
      <c r="D22" s="122">
        <v>0.36</v>
      </c>
      <c r="E22" s="122"/>
    </row>
    <row r="23" spans="1:5" x14ac:dyDescent="0.25">
      <c r="A23" s="122" t="s">
        <v>57</v>
      </c>
      <c r="B23" s="122" t="s">
        <v>56</v>
      </c>
      <c r="C23" s="122">
        <v>3</v>
      </c>
      <c r="D23" s="122">
        <v>0.43</v>
      </c>
      <c r="E23" s="122"/>
    </row>
    <row r="24" spans="1:5" x14ac:dyDescent="0.25">
      <c r="A24" s="122" t="s">
        <v>58</v>
      </c>
      <c r="B24" s="122" t="s">
        <v>56</v>
      </c>
      <c r="C24" s="122">
        <v>1</v>
      </c>
      <c r="D24" s="122">
        <v>0.31</v>
      </c>
      <c r="E24" s="122"/>
    </row>
    <row r="25" spans="1:5" x14ac:dyDescent="0.25">
      <c r="A25" s="122" t="s">
        <v>58</v>
      </c>
      <c r="B25" s="122" t="s">
        <v>56</v>
      </c>
      <c r="C25" s="122">
        <v>2</v>
      </c>
      <c r="D25" s="122">
        <v>0.34</v>
      </c>
      <c r="E25" s="122"/>
    </row>
    <row r="26" spans="1:5" x14ac:dyDescent="0.25">
      <c r="A26" s="122" t="s">
        <v>58</v>
      </c>
      <c r="B26" s="122" t="s">
        <v>56</v>
      </c>
      <c r="C26" s="122">
        <v>3</v>
      </c>
      <c r="D26" s="122">
        <v>0.36</v>
      </c>
      <c r="E26" s="122"/>
    </row>
    <row r="27" spans="1:5" x14ac:dyDescent="0.25">
      <c r="A27" s="122" t="s">
        <v>59</v>
      </c>
      <c r="B27" s="122" t="s">
        <v>56</v>
      </c>
      <c r="C27" s="122">
        <v>1</v>
      </c>
      <c r="D27" s="122">
        <v>0.35</v>
      </c>
      <c r="E27" s="122"/>
    </row>
    <row r="28" spans="1:5" x14ac:dyDescent="0.25">
      <c r="A28" s="122" t="s">
        <v>59</v>
      </c>
      <c r="B28" s="122" t="s">
        <v>56</v>
      </c>
      <c r="C28" s="122">
        <v>2</v>
      </c>
      <c r="D28" s="122">
        <v>0.41</v>
      </c>
      <c r="E28" s="122"/>
    </row>
    <row r="29" spans="1:5" x14ac:dyDescent="0.25">
      <c r="A29" s="122" t="s">
        <v>59</v>
      </c>
      <c r="B29" s="122" t="s">
        <v>56</v>
      </c>
      <c r="C29" s="122">
        <v>3</v>
      </c>
      <c r="D29" s="122">
        <v>0.47</v>
      </c>
      <c r="E29" s="122"/>
    </row>
    <row r="30" spans="1:5" x14ac:dyDescent="0.25">
      <c r="A30" s="122"/>
      <c r="B30" s="122"/>
      <c r="C30" s="122"/>
      <c r="D30" s="122"/>
      <c r="E30" s="1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topLeftCell="A4" zoomScale="80" zoomScaleNormal="80" workbookViewId="0">
      <selection activeCell="A16" sqref="A16:H23"/>
    </sheetView>
  </sheetViews>
  <sheetFormatPr defaultRowHeight="15" x14ac:dyDescent="0.25"/>
  <cols>
    <col min="1" max="1" width="17.85546875" customWidth="1"/>
    <col min="3" max="3" width="10.7109375" bestFit="1" customWidth="1"/>
    <col min="4" max="4" width="9.5703125" bestFit="1" customWidth="1"/>
    <col min="6" max="6" width="13.7109375" customWidth="1"/>
    <col min="7" max="7" width="13" customWidth="1"/>
    <col min="9" max="9" width="10.140625" customWidth="1"/>
    <col min="10" max="10" width="17.7109375" customWidth="1"/>
    <col min="11" max="11" width="17" customWidth="1"/>
    <col min="12" max="12" width="16.7109375" customWidth="1"/>
    <col min="13" max="13" width="14.5703125" customWidth="1"/>
    <col min="14" max="14" width="13.7109375" customWidth="1"/>
    <col min="18" max="18" width="19.28515625" customWidth="1"/>
  </cols>
  <sheetData>
    <row r="1" spans="1:14" ht="15.75" x14ac:dyDescent="0.25">
      <c r="A1" s="133" t="s">
        <v>36</v>
      </c>
      <c r="B1" s="139" t="s">
        <v>61</v>
      </c>
      <c r="C1" s="140"/>
      <c r="D1" s="141"/>
      <c r="E1" s="133" t="s">
        <v>34</v>
      </c>
      <c r="F1" s="133" t="s">
        <v>60</v>
      </c>
      <c r="G1" s="145" t="s">
        <v>35</v>
      </c>
      <c r="I1" s="29" t="s">
        <v>49</v>
      </c>
      <c r="J1" s="29"/>
      <c r="K1" s="8"/>
      <c r="L1" s="8"/>
      <c r="M1" s="8"/>
    </row>
    <row r="2" spans="1:14" ht="15.75" x14ac:dyDescent="0.25">
      <c r="A2" s="134"/>
      <c r="B2" s="14" t="s">
        <v>46</v>
      </c>
      <c r="C2" s="14" t="s">
        <v>47</v>
      </c>
      <c r="D2" s="14" t="s">
        <v>48</v>
      </c>
      <c r="E2" s="134"/>
      <c r="F2" s="134"/>
      <c r="G2" s="146"/>
      <c r="I2" s="136" t="s">
        <v>50</v>
      </c>
      <c r="J2" s="147" t="s">
        <v>51</v>
      </c>
      <c r="K2" s="148"/>
      <c r="L2" s="149"/>
      <c r="M2" s="142" t="s">
        <v>52</v>
      </c>
      <c r="N2" s="137" t="s">
        <v>60</v>
      </c>
    </row>
    <row r="3" spans="1:14" ht="15.75" x14ac:dyDescent="0.25">
      <c r="A3" s="5" t="s">
        <v>37</v>
      </c>
      <c r="B3" s="86">
        <v>0.44</v>
      </c>
      <c r="C3" s="86">
        <v>0.43</v>
      </c>
      <c r="D3" s="86">
        <v>0.63</v>
      </c>
      <c r="E3" s="86">
        <f>SUM(B3:D3)</f>
        <v>1.5</v>
      </c>
      <c r="F3" s="28">
        <f>AVERAGE(B3:D3)</f>
        <v>0.5</v>
      </c>
      <c r="G3" s="24">
        <f>STDEV(B3:D3)</f>
        <v>0.1126942766958464</v>
      </c>
      <c r="I3" s="136"/>
      <c r="J3" s="9" t="s">
        <v>54</v>
      </c>
      <c r="K3" s="9" t="s">
        <v>55</v>
      </c>
      <c r="L3" s="9" t="s">
        <v>56</v>
      </c>
      <c r="M3" s="143"/>
      <c r="N3" s="144"/>
    </row>
    <row r="4" spans="1:14" ht="15.75" x14ac:dyDescent="0.25">
      <c r="A4" s="5" t="s">
        <v>38</v>
      </c>
      <c r="B4" s="86">
        <v>0.46</v>
      </c>
      <c r="C4" s="86">
        <v>0.45</v>
      </c>
      <c r="D4" s="86">
        <v>0.32</v>
      </c>
      <c r="E4" s="86">
        <f t="shared" ref="E4:E11" si="0">SUM(B4:D4)</f>
        <v>1.23</v>
      </c>
      <c r="F4" s="28">
        <f t="shared" ref="F4:F11" si="1">AVERAGE(B4:D4)</f>
        <v>0.41</v>
      </c>
      <c r="G4" s="24">
        <f t="shared" ref="G4:G11" si="2">STDEV(B4:D4)</f>
        <v>7.8102496759066858E-2</v>
      </c>
      <c r="I4" s="15" t="s">
        <v>57</v>
      </c>
      <c r="J4" s="10">
        <f>SUM(B3:D3)</f>
        <v>1.5</v>
      </c>
      <c r="K4" s="10">
        <f>SUM(B6:D6)</f>
        <v>1.33</v>
      </c>
      <c r="L4" s="10">
        <f>SUM(B9:D9)</f>
        <v>1.1199999999999999</v>
      </c>
      <c r="M4" s="10">
        <f>SUM(J4:L4)</f>
        <v>3.95</v>
      </c>
      <c r="N4" s="6">
        <f>M4/9</f>
        <v>0.43888888888888888</v>
      </c>
    </row>
    <row r="5" spans="1:14" ht="15.75" x14ac:dyDescent="0.25">
      <c r="A5" s="5" t="s">
        <v>39</v>
      </c>
      <c r="B5" s="86">
        <v>0.35</v>
      </c>
      <c r="C5" s="86">
        <v>0.48</v>
      </c>
      <c r="D5" s="86">
        <v>0.56999999999999995</v>
      </c>
      <c r="E5" s="86">
        <f t="shared" si="0"/>
        <v>1.4</v>
      </c>
      <c r="F5" s="28">
        <f t="shared" si="1"/>
        <v>0.46666666666666662</v>
      </c>
      <c r="G5" s="24">
        <f t="shared" si="2"/>
        <v>0.11060440015358057</v>
      </c>
      <c r="I5" s="15" t="s">
        <v>58</v>
      </c>
      <c r="J5" s="10">
        <f>SUM(B4:D4)</f>
        <v>1.23</v>
      </c>
      <c r="K5" s="10">
        <f>SUM(B7:D7)</f>
        <v>1.0699999999999998</v>
      </c>
      <c r="L5" s="10">
        <f t="shared" ref="L5" si="3">SUM(B10:D10)</f>
        <v>1.01</v>
      </c>
      <c r="M5" s="10">
        <f>SUM(J5:L5)</f>
        <v>3.3099999999999996</v>
      </c>
      <c r="N5" s="6">
        <f t="shared" ref="N5:N6" si="4">M5/9</f>
        <v>0.36777777777777776</v>
      </c>
    </row>
    <row r="6" spans="1:14" ht="15.75" x14ac:dyDescent="0.25">
      <c r="A6" s="5" t="s">
        <v>40</v>
      </c>
      <c r="B6" s="86">
        <v>0.45</v>
      </c>
      <c r="C6" s="86">
        <v>0.35</v>
      </c>
      <c r="D6" s="86">
        <v>0.53</v>
      </c>
      <c r="E6" s="86">
        <f t="shared" si="0"/>
        <v>1.33</v>
      </c>
      <c r="F6" s="28">
        <f t="shared" si="1"/>
        <v>0.44333333333333336</v>
      </c>
      <c r="G6" s="24">
        <f t="shared" si="2"/>
        <v>9.0184995056458148E-2</v>
      </c>
      <c r="I6" s="15" t="s">
        <v>59</v>
      </c>
      <c r="J6" s="10">
        <f>SUM(B5:D5)</f>
        <v>1.4</v>
      </c>
      <c r="K6" s="10">
        <f>SUM(B8:D8)</f>
        <v>1.08</v>
      </c>
      <c r="L6" s="10">
        <f>SUM(B11:D11)</f>
        <v>1.23</v>
      </c>
      <c r="M6" s="10">
        <f>SUM(J6:L6)</f>
        <v>3.71</v>
      </c>
      <c r="N6" s="6">
        <f t="shared" si="4"/>
        <v>0.41222222222222221</v>
      </c>
    </row>
    <row r="7" spans="1:14" ht="15.75" x14ac:dyDescent="0.25">
      <c r="A7" s="5" t="s">
        <v>41</v>
      </c>
      <c r="B7" s="86">
        <v>0.38</v>
      </c>
      <c r="C7" s="86">
        <v>0.34</v>
      </c>
      <c r="D7" s="86">
        <v>0.35</v>
      </c>
      <c r="E7" s="86">
        <f t="shared" si="0"/>
        <v>1.0699999999999998</v>
      </c>
      <c r="F7" s="28">
        <f t="shared" si="1"/>
        <v>0.35666666666666663</v>
      </c>
      <c r="G7" s="24">
        <f t="shared" si="2"/>
        <v>2.0816659994661323E-2</v>
      </c>
      <c r="I7" s="16" t="s">
        <v>52</v>
      </c>
      <c r="J7" s="11">
        <f>SUM(J4:J6)</f>
        <v>4.13</v>
      </c>
      <c r="K7" s="11">
        <f>SUM(K4:K6)</f>
        <v>3.48</v>
      </c>
      <c r="L7" s="11">
        <f>SUM(L4:L6)</f>
        <v>3.36</v>
      </c>
      <c r="M7" s="12">
        <f>SUM(M4:M6)</f>
        <v>10.969999999999999</v>
      </c>
      <c r="N7" s="8"/>
    </row>
    <row r="8" spans="1:14" ht="15.75" x14ac:dyDescent="0.25">
      <c r="A8" s="5" t="s">
        <v>42</v>
      </c>
      <c r="B8" s="86">
        <v>0.38</v>
      </c>
      <c r="C8" s="86">
        <v>0.35</v>
      </c>
      <c r="D8" s="86">
        <v>0.35</v>
      </c>
      <c r="E8" s="86">
        <f t="shared" si="0"/>
        <v>1.08</v>
      </c>
      <c r="F8" s="28">
        <f t="shared" si="1"/>
        <v>0.36000000000000004</v>
      </c>
      <c r="G8" s="24">
        <f t="shared" si="2"/>
        <v>1.732050807568879E-2</v>
      </c>
      <c r="I8" s="131" t="s">
        <v>53</v>
      </c>
      <c r="J8" s="32">
        <f>J7/9</f>
        <v>0.4588888888888889</v>
      </c>
      <c r="K8" s="32">
        <f>K7/9</f>
        <v>0.38666666666666666</v>
      </c>
      <c r="L8" s="32">
        <f>L7/9</f>
        <v>0.37333333333333329</v>
      </c>
      <c r="M8" s="8"/>
      <c r="N8" s="8"/>
    </row>
    <row r="9" spans="1:14" ht="15.75" x14ac:dyDescent="0.25">
      <c r="A9" s="5" t="s">
        <v>43</v>
      </c>
      <c r="B9" s="86">
        <v>0.33</v>
      </c>
      <c r="C9" s="86">
        <v>0.36</v>
      </c>
      <c r="D9" s="86">
        <v>0.43</v>
      </c>
      <c r="E9" s="86">
        <f t="shared" si="0"/>
        <v>1.1199999999999999</v>
      </c>
      <c r="F9" s="28">
        <f t="shared" si="1"/>
        <v>0.37333333333333329</v>
      </c>
      <c r="G9" s="24">
        <f t="shared" si="2"/>
        <v>5.1316014394469263E-2</v>
      </c>
    </row>
    <row r="10" spans="1:14" ht="15.75" x14ac:dyDescent="0.25">
      <c r="A10" s="5" t="s">
        <v>44</v>
      </c>
      <c r="B10" s="86">
        <v>0.31</v>
      </c>
      <c r="C10" s="86">
        <v>0.34</v>
      </c>
      <c r="D10" s="86">
        <v>0.36</v>
      </c>
      <c r="E10" s="86">
        <f t="shared" si="0"/>
        <v>1.01</v>
      </c>
      <c r="F10" s="28">
        <f t="shared" si="1"/>
        <v>0.33666666666666667</v>
      </c>
      <c r="G10" s="24">
        <f t="shared" si="2"/>
        <v>2.5166114784235829E-2</v>
      </c>
      <c r="I10" s="22" t="s">
        <v>75</v>
      </c>
      <c r="J10" s="26">
        <f>(E12^2)/(L10*L11)</f>
        <v>4.4570703703703698</v>
      </c>
      <c r="K10" s="21" t="s">
        <v>80</v>
      </c>
      <c r="L10" s="14">
        <v>9</v>
      </c>
    </row>
    <row r="11" spans="1:14" ht="15.75" x14ac:dyDescent="0.25">
      <c r="A11" s="5" t="s">
        <v>45</v>
      </c>
      <c r="B11" s="86">
        <v>0.35</v>
      </c>
      <c r="C11" s="86">
        <v>0.41</v>
      </c>
      <c r="D11" s="86">
        <v>0.47</v>
      </c>
      <c r="E11" s="86">
        <f t="shared" si="0"/>
        <v>1.23</v>
      </c>
      <c r="F11" s="28">
        <f t="shared" si="1"/>
        <v>0.41</v>
      </c>
      <c r="G11" s="24">
        <f t="shared" si="2"/>
        <v>5.9999999999999935E-2</v>
      </c>
      <c r="I11" s="22" t="s">
        <v>76</v>
      </c>
      <c r="J11" s="6">
        <f>SUMSQ(B3:D11)-J10</f>
        <v>0.16662962962963057</v>
      </c>
      <c r="K11" s="21" t="s">
        <v>81</v>
      </c>
      <c r="L11" s="14">
        <v>3</v>
      </c>
    </row>
    <row r="12" spans="1:14" ht="15.75" x14ac:dyDescent="0.25">
      <c r="A12" s="38" t="s">
        <v>34</v>
      </c>
      <c r="B12" s="86">
        <f>SUM(B3:B11)</f>
        <v>3.45</v>
      </c>
      <c r="C12" s="86">
        <f>SUM(C3:C11)</f>
        <v>3.51</v>
      </c>
      <c r="D12" s="86">
        <f>SUM(D3:D11)</f>
        <v>4.01</v>
      </c>
      <c r="E12" s="120">
        <f>SUM(E3:E11)</f>
        <v>10.969999999999999</v>
      </c>
      <c r="F12" s="86">
        <f>AVERAGE(F3:F11)</f>
        <v>0.40629629629629627</v>
      </c>
      <c r="I12" s="22" t="s">
        <v>77</v>
      </c>
      <c r="J12" s="6">
        <f>(((B12^2)+(C12^2)+(D12^2))/9)-J10</f>
        <v>2.1007407407408252E-2</v>
      </c>
      <c r="K12" s="21" t="s">
        <v>50</v>
      </c>
      <c r="L12" s="14">
        <v>3</v>
      </c>
    </row>
    <row r="13" spans="1:14" ht="15.75" x14ac:dyDescent="0.25">
      <c r="I13" s="22" t="s">
        <v>78</v>
      </c>
      <c r="J13" s="6">
        <f>(((E3^2)+(E4^2)+(E5^2)+(E6^2)+(E7^2)+(E8^2)+(E9^2)+(E10^2)+(E11^2))/3)-J10</f>
        <v>7.3096296296296437E-2</v>
      </c>
      <c r="K13" s="21" t="s">
        <v>51</v>
      </c>
      <c r="L13" s="14">
        <v>3</v>
      </c>
    </row>
    <row r="14" spans="1:14" ht="15.75" x14ac:dyDescent="0.25">
      <c r="I14" s="22" t="s">
        <v>79</v>
      </c>
      <c r="J14" s="6">
        <f>J11-J12-J13</f>
        <v>7.2525925925925883E-2</v>
      </c>
      <c r="K14" s="25"/>
      <c r="L14" s="25"/>
    </row>
    <row r="15" spans="1:14" ht="15.75" x14ac:dyDescent="0.25">
      <c r="A15" s="18" t="s">
        <v>62</v>
      </c>
      <c r="B15" s="8"/>
      <c r="C15" s="8"/>
      <c r="D15" s="8"/>
      <c r="E15" s="8"/>
      <c r="F15" s="8"/>
      <c r="G15" s="8"/>
      <c r="H15" s="8"/>
    </row>
    <row r="16" spans="1:14" ht="15.75" x14ac:dyDescent="0.25">
      <c r="A16" s="2" t="s">
        <v>63</v>
      </c>
      <c r="B16" s="2" t="s">
        <v>64</v>
      </c>
      <c r="C16" s="2" t="s">
        <v>65</v>
      </c>
      <c r="D16" s="2" t="s">
        <v>66</v>
      </c>
      <c r="E16" s="2" t="s">
        <v>67</v>
      </c>
      <c r="F16" s="2" t="s">
        <v>68</v>
      </c>
      <c r="G16" s="2" t="s">
        <v>69</v>
      </c>
      <c r="H16" s="2" t="s">
        <v>70</v>
      </c>
      <c r="J16" s="8" t="s">
        <v>149</v>
      </c>
      <c r="K16" s="8"/>
      <c r="L16" s="8"/>
    </row>
    <row r="17" spans="1:14" ht="15.75" x14ac:dyDescent="0.25">
      <c r="A17" s="19" t="s">
        <v>71</v>
      </c>
      <c r="B17" s="19">
        <f>L11-1</f>
        <v>2</v>
      </c>
      <c r="C17" s="6">
        <f>J12</f>
        <v>2.1007407407408252E-2</v>
      </c>
      <c r="D17" s="6">
        <f>C17/B17</f>
        <v>1.0503703703704126E-2</v>
      </c>
      <c r="E17" s="6">
        <f>D17/D22</f>
        <v>2.317230109284131</v>
      </c>
      <c r="F17" s="19">
        <v>3.63</v>
      </c>
      <c r="G17" s="19">
        <v>6.23</v>
      </c>
      <c r="H17" s="2" t="str">
        <f>IF(E17&lt;F17,"tn",IF(E17&lt;G17,"*","**"))</f>
        <v>tn</v>
      </c>
      <c r="J17" s="101" t="s">
        <v>120</v>
      </c>
      <c r="K17" s="101" t="s">
        <v>121</v>
      </c>
      <c r="L17" s="101" t="s">
        <v>122</v>
      </c>
    </row>
    <row r="18" spans="1:14" ht="15.75" x14ac:dyDescent="0.25">
      <c r="A18" s="19" t="s">
        <v>72</v>
      </c>
      <c r="B18" s="19">
        <f>L10-1</f>
        <v>8</v>
      </c>
      <c r="C18" s="6">
        <f>J13</f>
        <v>7.3096296296296437E-2</v>
      </c>
      <c r="D18" s="6">
        <f t="shared" ref="D18:D19" si="5">C18/B18</f>
        <v>9.1370370370370546E-3</v>
      </c>
      <c r="E18" s="6">
        <f>D18/D22</f>
        <v>2.0157287304667602</v>
      </c>
      <c r="F18" s="19">
        <v>2.59</v>
      </c>
      <c r="G18" s="19">
        <v>3.89</v>
      </c>
      <c r="H18" s="2" t="str">
        <f>IF(E18&lt;F18,"tn",IF(E18&lt;G18,"*","**"))</f>
        <v>tn</v>
      </c>
      <c r="J18" s="67">
        <f>SQRT(D22/L10)</f>
        <v>2.2442198274110432E-2</v>
      </c>
      <c r="K18" s="67">
        <v>3.65</v>
      </c>
      <c r="L18" s="106">
        <f>J18*K18</f>
        <v>8.1914023700503075E-2</v>
      </c>
    </row>
    <row r="19" spans="1:14" ht="15.75" x14ac:dyDescent="0.25">
      <c r="A19" s="19" t="s">
        <v>50</v>
      </c>
      <c r="B19" s="19">
        <f>L12-1</f>
        <v>2</v>
      </c>
      <c r="C19" s="6">
        <f>(((M4^2)+(M5^2)+(M6^2))/9)-J10</f>
        <v>2.3229629629629933E-2</v>
      </c>
      <c r="D19" s="6">
        <f t="shared" si="5"/>
        <v>1.1614814814814967E-2</v>
      </c>
      <c r="E19" s="6">
        <f>D19/D22</f>
        <v>2.562353181493243</v>
      </c>
      <c r="F19" s="19">
        <v>3.63</v>
      </c>
      <c r="G19" s="19">
        <v>6.23</v>
      </c>
      <c r="H19" s="2" t="str">
        <f>IF(E19&lt;F19,"tn",IF(E19&lt;G19,"*","**"))</f>
        <v>tn</v>
      </c>
      <c r="J19" s="111" t="s">
        <v>123</v>
      </c>
      <c r="K19" s="116">
        <f>L18</f>
        <v>8.1914023700503075E-2</v>
      </c>
    </row>
    <row r="20" spans="1:14" ht="15.75" x14ac:dyDescent="0.25">
      <c r="A20" s="19" t="s">
        <v>51</v>
      </c>
      <c r="B20" s="19">
        <f>L13-1</f>
        <v>2</v>
      </c>
      <c r="C20" s="6">
        <f>(((J7^2)+(K7^2)+(L7^2))/9)-J10</f>
        <v>3.814074074074103E-2</v>
      </c>
      <c r="D20" s="6">
        <f>C20/B20</f>
        <v>1.9070370370370515E-2</v>
      </c>
      <c r="E20" s="6">
        <f>D20/D22</f>
        <v>4.2071289960167846</v>
      </c>
      <c r="F20" s="19">
        <v>3.63</v>
      </c>
      <c r="G20" s="19">
        <v>6.23</v>
      </c>
      <c r="H20" s="2" t="str">
        <f>IF(E20&lt;F20,"tn",IF(E20&lt;G20,"*","**"))</f>
        <v>*</v>
      </c>
    </row>
    <row r="21" spans="1:14" ht="15.75" x14ac:dyDescent="0.25">
      <c r="A21" s="19" t="s">
        <v>73</v>
      </c>
      <c r="B21" s="19">
        <f>(L12-1)*(L13-1)</f>
        <v>4</v>
      </c>
      <c r="C21" s="6">
        <f>C18-C19-C20</f>
        <v>1.1725925925925473E-2</v>
      </c>
      <c r="D21" s="6">
        <f>C21/B21</f>
        <v>2.9314814814813683E-3</v>
      </c>
      <c r="E21" s="6">
        <f>D21/D22</f>
        <v>0.64671637217850675</v>
      </c>
      <c r="F21" s="19">
        <v>3.01</v>
      </c>
      <c r="G21" s="19">
        <v>4.7699999999999996</v>
      </c>
      <c r="H21" s="2" t="str">
        <f>IF(E21&lt;F21,"tn",IF(E21&lt;G21,"*","**"))</f>
        <v>tn</v>
      </c>
      <c r="J21" s="127" t="s">
        <v>124</v>
      </c>
      <c r="K21" s="127" t="s">
        <v>125</v>
      </c>
      <c r="L21" s="127" t="s">
        <v>126</v>
      </c>
      <c r="M21" s="127" t="s">
        <v>131</v>
      </c>
      <c r="N21" s="127" t="s">
        <v>132</v>
      </c>
    </row>
    <row r="22" spans="1:14" ht="15.75" x14ac:dyDescent="0.25">
      <c r="A22" s="19" t="s">
        <v>74</v>
      </c>
      <c r="B22" s="19">
        <f>(L11-1)*(L10-1)</f>
        <v>16</v>
      </c>
      <c r="C22" s="20">
        <f>J14</f>
        <v>7.2525925925925883E-2</v>
      </c>
      <c r="D22" s="6">
        <f>C22/B22</f>
        <v>4.5328703703703677E-3</v>
      </c>
      <c r="J22" s="2" t="s">
        <v>56</v>
      </c>
      <c r="K22" s="11">
        <v>0.37333333333333302</v>
      </c>
      <c r="L22" s="2" t="s">
        <v>127</v>
      </c>
      <c r="M22" s="3">
        <f>K22+K19</f>
        <v>0.45524735703383612</v>
      </c>
      <c r="N22" s="2"/>
    </row>
    <row r="23" spans="1:14" ht="15.75" x14ac:dyDescent="0.25">
      <c r="A23" s="19" t="s">
        <v>52</v>
      </c>
      <c r="B23" s="19">
        <f>B17+B18+B22</f>
        <v>26</v>
      </c>
      <c r="C23" s="6">
        <f>J11</f>
        <v>0.16662962962963057</v>
      </c>
      <c r="J23" s="2" t="s">
        <v>55</v>
      </c>
      <c r="K23" s="11">
        <v>0.38666666666666666</v>
      </c>
      <c r="L23" s="2" t="s">
        <v>148</v>
      </c>
      <c r="M23" s="3">
        <f>K23+K19</f>
        <v>0.46858069036716976</v>
      </c>
      <c r="N23" s="2"/>
    </row>
    <row r="24" spans="1:14" ht="15.75" x14ac:dyDescent="0.25">
      <c r="J24" s="2" t="s">
        <v>54</v>
      </c>
      <c r="K24" s="11">
        <v>0.4588888888888889</v>
      </c>
      <c r="L24" s="2" t="s">
        <v>128</v>
      </c>
      <c r="M24" s="3">
        <f>K24+K19</f>
        <v>0.54080291258939195</v>
      </c>
      <c r="N24" s="3">
        <f>K24-K19</f>
        <v>0.37697486518838585</v>
      </c>
    </row>
    <row r="25" spans="1:14" ht="15.75" x14ac:dyDescent="0.25">
      <c r="J25" s="81"/>
      <c r="K25" s="81"/>
      <c r="L25" s="81"/>
      <c r="M25" s="81"/>
      <c r="N25" s="81"/>
    </row>
    <row r="26" spans="1:14" ht="15.75" x14ac:dyDescent="0.25">
      <c r="J26" s="103"/>
      <c r="K26" s="103"/>
      <c r="L26" s="103"/>
      <c r="M26" s="103"/>
      <c r="N26" s="103"/>
    </row>
    <row r="27" spans="1:14" ht="15.75" x14ac:dyDescent="0.25">
      <c r="J27" s="72"/>
      <c r="K27" s="129"/>
      <c r="L27" s="72"/>
      <c r="M27" s="129"/>
      <c r="N27" s="72"/>
    </row>
    <row r="28" spans="1:14" ht="15.75" x14ac:dyDescent="0.25">
      <c r="J28" s="72"/>
      <c r="K28" s="129"/>
      <c r="L28" s="72"/>
      <c r="M28" s="129"/>
      <c r="N28" s="72"/>
    </row>
    <row r="29" spans="1:14" ht="15.75" x14ac:dyDescent="0.25">
      <c r="J29" s="72"/>
      <c r="K29" s="129"/>
      <c r="L29" s="72"/>
      <c r="M29" s="129"/>
      <c r="N29" s="129"/>
    </row>
  </sheetData>
  <mergeCells count="9">
    <mergeCell ref="M2:M3"/>
    <mergeCell ref="N2:N3"/>
    <mergeCell ref="A1:A2"/>
    <mergeCell ref="B1:D1"/>
    <mergeCell ref="E1:E2"/>
    <mergeCell ref="F1:F2"/>
    <mergeCell ref="G1:G2"/>
    <mergeCell ref="I2:I3"/>
    <mergeCell ref="J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topLeftCell="I10" zoomScale="80" zoomScaleNormal="80" workbookViewId="0">
      <selection activeCell="AA12" sqref="AA12"/>
    </sheetView>
  </sheetViews>
  <sheetFormatPr defaultRowHeight="15" x14ac:dyDescent="0.25"/>
  <cols>
    <col min="1" max="1" width="15.5703125" customWidth="1"/>
    <col min="2" max="2" width="19.85546875" customWidth="1"/>
    <col min="3" max="3" width="15.42578125" customWidth="1"/>
    <col min="4" max="4" width="20.7109375" customWidth="1"/>
    <col min="5" max="5" width="17.5703125" customWidth="1"/>
    <col min="7" max="7" width="15.5703125" customWidth="1"/>
    <col min="12" max="12" width="19.5703125" customWidth="1"/>
    <col min="15" max="15" width="15.42578125" customWidth="1"/>
    <col min="16" max="16" width="14.28515625" customWidth="1"/>
    <col min="17" max="17" width="19.42578125" customWidth="1"/>
    <col min="18" max="18" width="13.42578125" customWidth="1"/>
    <col min="19" max="19" width="9.85546875" customWidth="1"/>
    <col min="20" max="20" width="12" customWidth="1"/>
    <col min="21" max="21" width="11.42578125" customWidth="1"/>
    <col min="22" max="22" width="10.5703125" customWidth="1"/>
  </cols>
  <sheetData>
    <row r="1" spans="1:22" ht="15.75" x14ac:dyDescent="0.25">
      <c r="A1" s="1" t="s">
        <v>0</v>
      </c>
      <c r="B1" s="1" t="s">
        <v>104</v>
      </c>
      <c r="C1" s="1" t="s">
        <v>105</v>
      </c>
      <c r="D1" s="1" t="s">
        <v>106</v>
      </c>
      <c r="E1" s="1" t="s">
        <v>107</v>
      </c>
      <c r="G1" s="133" t="s">
        <v>36</v>
      </c>
      <c r="H1" s="139" t="s">
        <v>61</v>
      </c>
      <c r="I1" s="140"/>
      <c r="J1" s="141"/>
      <c r="K1" s="133" t="s">
        <v>34</v>
      </c>
      <c r="L1" s="133" t="s">
        <v>60</v>
      </c>
      <c r="M1" s="137" t="s">
        <v>35</v>
      </c>
      <c r="O1" s="18" t="s">
        <v>62</v>
      </c>
      <c r="P1" s="8"/>
      <c r="Q1" s="8"/>
      <c r="R1" s="8"/>
      <c r="S1" s="8"/>
      <c r="T1" s="8"/>
      <c r="U1" s="8"/>
      <c r="V1" s="8"/>
    </row>
    <row r="2" spans="1:22" ht="15.75" x14ac:dyDescent="0.25">
      <c r="A2" s="39" t="s">
        <v>7</v>
      </c>
      <c r="B2" s="78">
        <v>10.0021</v>
      </c>
      <c r="C2" s="78">
        <v>0.8</v>
      </c>
      <c r="D2" s="78">
        <v>10002.1</v>
      </c>
      <c r="E2" s="79">
        <f>((C2*0.88*10/D2)*100)</f>
        <v>7.0385219103988164E-2</v>
      </c>
      <c r="G2" s="134"/>
      <c r="H2" s="14" t="s">
        <v>46</v>
      </c>
      <c r="I2" s="14" t="s">
        <v>47</v>
      </c>
      <c r="J2" s="14" t="s">
        <v>48</v>
      </c>
      <c r="K2" s="134"/>
      <c r="L2" s="134"/>
      <c r="M2" s="144"/>
      <c r="O2" s="2" t="s">
        <v>63</v>
      </c>
      <c r="P2" s="2" t="s">
        <v>64</v>
      </c>
      <c r="Q2" s="2" t="s">
        <v>65</v>
      </c>
      <c r="R2" s="2" t="s">
        <v>66</v>
      </c>
      <c r="S2" s="2" t="s">
        <v>67</v>
      </c>
      <c r="T2" s="2" t="s">
        <v>68</v>
      </c>
      <c r="U2" s="2" t="s">
        <v>69</v>
      </c>
      <c r="V2" s="2" t="s">
        <v>70</v>
      </c>
    </row>
    <row r="3" spans="1:22" ht="15.75" x14ac:dyDescent="0.25">
      <c r="A3" s="2" t="s">
        <v>8</v>
      </c>
      <c r="B3" s="19">
        <v>10.000400000000001</v>
      </c>
      <c r="C3" s="19">
        <v>0.6</v>
      </c>
      <c r="D3" s="19">
        <v>10000.4</v>
      </c>
      <c r="E3" s="31">
        <f>((C3*0.88*10/D3)*100)</f>
        <v>5.2797888084476628E-2</v>
      </c>
      <c r="G3" s="2" t="s">
        <v>37</v>
      </c>
      <c r="H3" s="4">
        <f>E2</f>
        <v>7.0385219103988164E-2</v>
      </c>
      <c r="I3" s="4">
        <f>E3</f>
        <v>5.2797888084476628E-2</v>
      </c>
      <c r="J3" s="4">
        <f>E4</f>
        <v>7.9180204948762808E-2</v>
      </c>
      <c r="K3" s="11">
        <f>SUM(H3:J3)</f>
        <v>0.20236331213722758</v>
      </c>
      <c r="L3" s="4">
        <f>AVERAGE(H3:J3)</f>
        <v>6.745443737907586E-2</v>
      </c>
      <c r="M3" s="4">
        <f>STDEV(H3:J3)</f>
        <v>1.3433122195573547E-2</v>
      </c>
      <c r="O3" s="19" t="s">
        <v>71</v>
      </c>
      <c r="P3" s="19">
        <f>R12-1</f>
        <v>2</v>
      </c>
      <c r="Q3" s="30">
        <f>P13</f>
        <v>4.1809784598295652E-4</v>
      </c>
      <c r="R3" s="30">
        <f>Q3/P3</f>
        <v>2.0904892299147826E-4</v>
      </c>
      <c r="S3" s="6">
        <f>R3/R8</f>
        <v>3.6268442533072176</v>
      </c>
      <c r="T3" s="19">
        <v>3.63</v>
      </c>
      <c r="U3" s="19">
        <v>6.23</v>
      </c>
      <c r="V3" s="2" t="str">
        <f>IF(S3&lt;T3,"tn",IF(S3&lt;U3,"*","**"))</f>
        <v>tn</v>
      </c>
    </row>
    <row r="4" spans="1:22" ht="15.75" x14ac:dyDescent="0.25">
      <c r="A4" s="2" t="s">
        <v>9</v>
      </c>
      <c r="B4" s="19">
        <v>10.0025</v>
      </c>
      <c r="C4" s="19">
        <v>0.9</v>
      </c>
      <c r="D4" s="19">
        <v>10002.5</v>
      </c>
      <c r="E4" s="31">
        <f t="shared" ref="E4:E8" si="0">((C4*0.88*10/D4)*100)</f>
        <v>7.9180204948762808E-2</v>
      </c>
      <c r="G4" s="2" t="s">
        <v>38</v>
      </c>
      <c r="H4" s="4">
        <f>E5</f>
        <v>6.1580909917925447E-2</v>
      </c>
      <c r="I4" s="4">
        <f>E6</f>
        <v>5.2786803299175206E-2</v>
      </c>
      <c r="J4" s="4">
        <f>E7</f>
        <v>5.2783637072507529E-2</v>
      </c>
      <c r="K4" s="11">
        <f t="shared" ref="K4:K9" si="1">SUM(H4:J4)</f>
        <v>0.16715135028960817</v>
      </c>
      <c r="L4" s="4">
        <f>AVERAGE(H4:J4)</f>
        <v>5.5717116763202727E-2</v>
      </c>
      <c r="M4" s="4">
        <f>STDEV(H4:J4)</f>
        <v>5.0781940812928365E-3</v>
      </c>
      <c r="O4" s="19" t="s">
        <v>72</v>
      </c>
      <c r="P4" s="19">
        <f>R11-1</f>
        <v>8</v>
      </c>
      <c r="Q4" s="30">
        <f>P14</f>
        <v>1.6233242659154518E-3</v>
      </c>
      <c r="R4" s="30">
        <f t="shared" ref="R4:R8" si="2">Q4/P4</f>
        <v>2.0291553323943147E-4</v>
      </c>
      <c r="S4" s="6">
        <f>R4/R8</f>
        <v>3.5204344758389499</v>
      </c>
      <c r="T4" s="19">
        <v>2.59</v>
      </c>
      <c r="U4" s="19">
        <v>3.89</v>
      </c>
      <c r="V4" s="2" t="str">
        <f>IF(S4&lt;T4,"tn",IF(S4&lt;U4,"*","**"))</f>
        <v>*</v>
      </c>
    </row>
    <row r="5" spans="1:22" ht="15.75" x14ac:dyDescent="0.25">
      <c r="A5" s="39" t="s">
        <v>10</v>
      </c>
      <c r="B5" s="78">
        <v>10.0031</v>
      </c>
      <c r="C5" s="78">
        <v>0.7</v>
      </c>
      <c r="D5" s="78">
        <v>10003.1</v>
      </c>
      <c r="E5" s="79">
        <f t="shared" si="0"/>
        <v>6.1580909917925447E-2</v>
      </c>
      <c r="G5" s="2" t="s">
        <v>39</v>
      </c>
      <c r="H5" s="4">
        <f>E8</f>
        <v>7.0383811723303658E-2</v>
      </c>
      <c r="I5" s="4">
        <f>E9</f>
        <v>7.03971841126355E-2</v>
      </c>
      <c r="J5" s="4">
        <f>E10</f>
        <v>7.9171498260626166E-2</v>
      </c>
      <c r="K5" s="11">
        <f t="shared" si="1"/>
        <v>0.21995249409656534</v>
      </c>
      <c r="L5" s="4">
        <f t="shared" ref="L5:L11" si="3">AVERAGE(H5:J5)</f>
        <v>7.3317498032188441E-2</v>
      </c>
      <c r="M5" s="4">
        <f t="shared" ref="M5:M10" si="4">STDEV(H5:J5)</f>
        <v>5.0697173206314785E-3</v>
      </c>
      <c r="O5" s="19" t="s">
        <v>50</v>
      </c>
      <c r="P5" s="19">
        <f>R13-1</f>
        <v>2</v>
      </c>
      <c r="Q5" s="30">
        <f>(((K17^2)+(K18^2)+(K19^2))/9)-P11</f>
        <v>2.8114858899951078E-4</v>
      </c>
      <c r="R5" s="30">
        <f t="shared" si="2"/>
        <v>1.4057429449975539E-4</v>
      </c>
      <c r="S5" s="6">
        <f>R5/R8</f>
        <v>2.438860075782058</v>
      </c>
      <c r="T5" s="19">
        <v>3.63</v>
      </c>
      <c r="U5" s="19">
        <v>6.23</v>
      </c>
      <c r="V5" s="2" t="str">
        <f>IF(S5&lt;T5,"tn",IF(S5&lt;U5,"*","**"))</f>
        <v>tn</v>
      </c>
    </row>
    <row r="6" spans="1:22" ht="15.75" x14ac:dyDescent="0.25">
      <c r="A6" s="2" t="s">
        <v>11</v>
      </c>
      <c r="B6" s="19">
        <v>10.0025</v>
      </c>
      <c r="C6" s="19">
        <v>0.6</v>
      </c>
      <c r="D6" s="19">
        <v>10002.5</v>
      </c>
      <c r="E6" s="31">
        <f t="shared" si="0"/>
        <v>5.2786803299175206E-2</v>
      </c>
      <c r="G6" s="2" t="s">
        <v>40</v>
      </c>
      <c r="H6" s="4">
        <f>E11</f>
        <v>5.2787331040550271E-2</v>
      </c>
      <c r="I6" s="4">
        <f>E12</f>
        <v>4.3988562973626862E-2</v>
      </c>
      <c r="J6" s="4">
        <f>E13</f>
        <v>7.0357785328802727E-2</v>
      </c>
      <c r="K6" s="11">
        <f t="shared" si="1"/>
        <v>0.16713367934297985</v>
      </c>
      <c r="L6" s="4">
        <f t="shared" si="3"/>
        <v>5.5711226447659946E-2</v>
      </c>
      <c r="M6" s="4">
        <f t="shared" si="4"/>
        <v>1.3425566847175021E-2</v>
      </c>
      <c r="O6" s="19" t="s">
        <v>51</v>
      </c>
      <c r="P6" s="19">
        <f>R14-1</f>
        <v>2</v>
      </c>
      <c r="Q6" s="30">
        <f>(((H20^2)+(I20^2)+(J20^2))/9)-P11</f>
        <v>8.4883600096792577E-4</v>
      </c>
      <c r="R6" s="30">
        <f>Q6/P6</f>
        <v>4.2441800048396289E-4</v>
      </c>
      <c r="S6" s="6">
        <f>R6/R8</f>
        <v>7.3633385143923906</v>
      </c>
      <c r="T6" s="19">
        <v>3.63</v>
      </c>
      <c r="U6" s="19">
        <v>6.23</v>
      </c>
      <c r="V6" s="2" t="str">
        <f>IF(S6&lt;T6,"tn",IF(S6&lt;U6,"*","**"))</f>
        <v>**</v>
      </c>
    </row>
    <row r="7" spans="1:22" ht="15.75" x14ac:dyDescent="0.25">
      <c r="A7" s="2" t="s">
        <v>12</v>
      </c>
      <c r="B7" s="19">
        <v>10.0031</v>
      </c>
      <c r="C7" s="19">
        <v>0.6</v>
      </c>
      <c r="D7" s="19">
        <v>10003.1</v>
      </c>
      <c r="E7" s="31">
        <f t="shared" si="0"/>
        <v>5.2783637072507529E-2</v>
      </c>
      <c r="G7" s="2" t="s">
        <v>41</v>
      </c>
      <c r="H7" s="4">
        <f>E14</f>
        <v>7.0373961634195348E-2</v>
      </c>
      <c r="I7" s="4">
        <f>E15</f>
        <v>5.2783637072507529E-2</v>
      </c>
      <c r="J7" s="4">
        <f>E16</f>
        <v>6.1582141179058081E-2</v>
      </c>
      <c r="K7" s="11">
        <f t="shared" si="1"/>
        <v>0.18473973988576095</v>
      </c>
      <c r="L7" s="4">
        <f t="shared" si="3"/>
        <v>6.1579913295253648E-2</v>
      </c>
      <c r="M7" s="4">
        <f>STDEV(H7:J7)</f>
        <v>8.7951624924715727E-3</v>
      </c>
      <c r="O7" s="19" t="s">
        <v>73</v>
      </c>
      <c r="P7" s="19">
        <f>(R13-1)*(R14-1)</f>
        <v>4</v>
      </c>
      <c r="Q7" s="30">
        <f>Q4-Q5-Q6</f>
        <v>4.933396759480152E-4</v>
      </c>
      <c r="R7" s="30">
        <f t="shared" si="2"/>
        <v>1.233349189870038E-4</v>
      </c>
      <c r="S7" s="6">
        <f>R7/R8</f>
        <v>2.1397696565906754</v>
      </c>
      <c r="T7" s="19">
        <v>3.01</v>
      </c>
      <c r="U7" s="19">
        <v>4.7699999999999996</v>
      </c>
      <c r="V7" s="2" t="str">
        <f>IF(S7&lt;T7,"tn",IF(S7&lt;U7,"*","**"))</f>
        <v>tn</v>
      </c>
    </row>
    <row r="8" spans="1:22" ht="15.75" x14ac:dyDescent="0.25">
      <c r="A8" s="39" t="s">
        <v>13</v>
      </c>
      <c r="B8" s="78">
        <v>10.0023</v>
      </c>
      <c r="C8" s="78">
        <v>0.8</v>
      </c>
      <c r="D8" s="78">
        <v>10002.299999999999</v>
      </c>
      <c r="E8" s="79">
        <f t="shared" si="0"/>
        <v>7.0383811723303658E-2</v>
      </c>
      <c r="G8" s="2" t="s">
        <v>42</v>
      </c>
      <c r="H8" s="4">
        <f>E17</f>
        <v>6.1582141179058081E-2</v>
      </c>
      <c r="I8" s="4">
        <f>E18</f>
        <v>5.2780998840417453E-2</v>
      </c>
      <c r="J8" s="4">
        <f>E19</f>
        <v>5.2780998840417453E-2</v>
      </c>
      <c r="K8" s="11">
        <f t="shared" si="1"/>
        <v>0.16714413885989299</v>
      </c>
      <c r="L8" s="4">
        <f t="shared" si="3"/>
        <v>5.5714712953297663E-2</v>
      </c>
      <c r="M8" s="4">
        <f t="shared" si="4"/>
        <v>5.0813418983903791E-3</v>
      </c>
      <c r="O8" s="19" t="s">
        <v>74</v>
      </c>
      <c r="P8" s="19">
        <f>(R12-1)*(R11-1)</f>
        <v>16</v>
      </c>
      <c r="Q8" s="36">
        <f>P15</f>
        <v>9.2222950153253436E-4</v>
      </c>
      <c r="R8" s="30">
        <f t="shared" si="2"/>
        <v>5.7639343845783397E-5</v>
      </c>
    </row>
    <row r="9" spans="1:22" ht="15.75" x14ac:dyDescent="0.25">
      <c r="A9" s="2" t="s">
        <v>14</v>
      </c>
      <c r="B9" s="19">
        <v>10.000400000000001</v>
      </c>
      <c r="C9" s="19">
        <v>0.8</v>
      </c>
      <c r="D9" s="19">
        <v>10000.4</v>
      </c>
      <c r="E9" s="31">
        <f>((C9*0.88*10/D9)*100)</f>
        <v>7.03971841126355E-2</v>
      </c>
      <c r="G9" s="2" t="s">
        <v>43</v>
      </c>
      <c r="H9" s="4">
        <f>E20</f>
        <v>5.2781526465737E-2</v>
      </c>
      <c r="I9" s="4">
        <f>E21</f>
        <v>4.3990322129131593E-2</v>
      </c>
      <c r="J9" s="4">
        <f>E22</f>
        <v>5.2798944021119579E-2</v>
      </c>
      <c r="K9" s="11">
        <f t="shared" si="1"/>
        <v>0.14957079261598816</v>
      </c>
      <c r="L9" s="4">
        <f t="shared" si="3"/>
        <v>4.9856930871996052E-2</v>
      </c>
      <c r="M9" s="4">
        <f>STDEV(H9:J9)</f>
        <v>5.080639669293543E-3</v>
      </c>
      <c r="O9" s="19" t="s">
        <v>52</v>
      </c>
      <c r="P9" s="19">
        <f>P3+P4+P8</f>
        <v>26</v>
      </c>
      <c r="Q9" s="30">
        <f>P12</f>
        <v>2.9636516134309426E-3</v>
      </c>
    </row>
    <row r="10" spans="1:22" ht="15.75" x14ac:dyDescent="0.25">
      <c r="A10" s="2" t="s">
        <v>15</v>
      </c>
      <c r="B10" s="19">
        <v>10.0036</v>
      </c>
      <c r="C10" s="19">
        <v>0.9</v>
      </c>
      <c r="D10" s="19">
        <v>10003.6</v>
      </c>
      <c r="E10" s="31">
        <f>((C10*0.88*10/D10)*100)</f>
        <v>7.9171498260626166E-2</v>
      </c>
      <c r="G10" s="2" t="s">
        <v>44</v>
      </c>
      <c r="H10" s="4">
        <f>E23</f>
        <v>5.2776250687190773E-2</v>
      </c>
      <c r="I10" s="4">
        <f>E24</f>
        <v>5.2786275568352234E-2</v>
      </c>
      <c r="J10" s="4">
        <f>E25</f>
        <v>3.5190146758907519E-2</v>
      </c>
      <c r="K10" s="11">
        <f>SUM(H10:J10)</f>
        <v>0.14075267301445052</v>
      </c>
      <c r="L10" s="4">
        <f t="shared" si="3"/>
        <v>4.6917557671483506E-2</v>
      </c>
      <c r="M10" s="4">
        <f t="shared" si="4"/>
        <v>1.015623700781277E-2</v>
      </c>
    </row>
    <row r="11" spans="1:22" ht="15.75" x14ac:dyDescent="0.25">
      <c r="A11" s="39" t="s">
        <v>16</v>
      </c>
      <c r="B11" s="78">
        <v>10.0024</v>
      </c>
      <c r="C11" s="78">
        <v>0.6</v>
      </c>
      <c r="D11" s="78">
        <v>10002.4</v>
      </c>
      <c r="E11" s="79">
        <f t="shared" ref="E11:E28" si="5">((C11*0.88*10/D11)*100)</f>
        <v>5.2787331040550271E-2</v>
      </c>
      <c r="G11" s="2" t="s">
        <v>45</v>
      </c>
      <c r="H11" s="4">
        <f>E26</f>
        <v>6.158337248942785E-2</v>
      </c>
      <c r="I11" s="4">
        <f>E27</f>
        <v>5.2783109404990404E-2</v>
      </c>
      <c r="J11" s="4">
        <f>E28</f>
        <v>6.1592608886933561E-2</v>
      </c>
      <c r="K11" s="11">
        <f>SUM(H11:J11)</f>
        <v>0.1759590907813518</v>
      </c>
      <c r="L11" s="4">
        <f t="shared" si="3"/>
        <v>5.86530302604506E-2</v>
      </c>
      <c r="M11" s="4">
        <f>STDEV(H11:J11)</f>
        <v>5.0835026767755993E-3</v>
      </c>
      <c r="O11" s="22" t="s">
        <v>75</v>
      </c>
      <c r="P11" s="26">
        <f>(K12^2)/(R11*R12)</f>
        <v>9.1847850292141708E-2</v>
      </c>
      <c r="Q11" s="21" t="s">
        <v>80</v>
      </c>
      <c r="R11" s="14">
        <v>9</v>
      </c>
    </row>
    <row r="12" spans="1:22" ht="15.75" x14ac:dyDescent="0.25">
      <c r="A12" s="2" t="s">
        <v>17</v>
      </c>
      <c r="B12" s="19">
        <v>10.002599999999999</v>
      </c>
      <c r="C12" s="19">
        <v>0.5</v>
      </c>
      <c r="D12" s="19">
        <v>10002.6</v>
      </c>
      <c r="E12" s="31">
        <f t="shared" si="5"/>
        <v>4.3988562973626862E-2</v>
      </c>
      <c r="G12" s="5" t="s">
        <v>34</v>
      </c>
      <c r="H12" s="4">
        <f>SUM(H3:H11)</f>
        <v>0.55423452424137665</v>
      </c>
      <c r="I12" s="4">
        <f>SUM(I3:I11)</f>
        <v>0.47509478148531348</v>
      </c>
      <c r="J12" s="4">
        <f>SUM(J3:J11)</f>
        <v>0.5454379652971354</v>
      </c>
      <c r="K12" s="37">
        <f>SUM(K3:K11)</f>
        <v>1.5747672710238254</v>
      </c>
      <c r="L12" s="132"/>
      <c r="O12" s="22" t="s">
        <v>76</v>
      </c>
      <c r="P12" s="26">
        <f>SUMSQ(H3:J11)-P11</f>
        <v>2.9636516134309426E-3</v>
      </c>
      <c r="Q12" s="21" t="s">
        <v>81</v>
      </c>
      <c r="R12" s="14">
        <v>3</v>
      </c>
    </row>
    <row r="13" spans="1:22" ht="15.75" x14ac:dyDescent="0.25">
      <c r="A13" s="2" t="s">
        <v>18</v>
      </c>
      <c r="B13" s="31">
        <v>10.006</v>
      </c>
      <c r="C13" s="19">
        <v>0.8</v>
      </c>
      <c r="D13" s="31">
        <v>10006</v>
      </c>
      <c r="E13" s="31">
        <f>((C13*0.88*10/D13)*100)</f>
        <v>7.0357785328802727E-2</v>
      </c>
      <c r="O13" s="22" t="s">
        <v>77</v>
      </c>
      <c r="P13" s="26">
        <f>(((H12^2)+(I12^2)+(J12^2))/9)-P11</f>
        <v>4.1809784598295652E-4</v>
      </c>
      <c r="Q13" s="21" t="s">
        <v>50</v>
      </c>
      <c r="R13" s="14">
        <v>3</v>
      </c>
    </row>
    <row r="14" spans="1:22" ht="15.75" x14ac:dyDescent="0.25">
      <c r="A14" s="39" t="s">
        <v>19</v>
      </c>
      <c r="B14" s="78">
        <v>10.0037</v>
      </c>
      <c r="C14" s="78">
        <v>0.8</v>
      </c>
      <c r="D14" s="78">
        <v>10003.700000000001</v>
      </c>
      <c r="E14" s="79">
        <f t="shared" si="5"/>
        <v>7.0373961634195348E-2</v>
      </c>
      <c r="G14" s="7" t="s">
        <v>49</v>
      </c>
      <c r="H14" s="7"/>
      <c r="I14" s="8"/>
      <c r="J14" s="8"/>
      <c r="K14" s="8"/>
      <c r="O14" s="22" t="s">
        <v>78</v>
      </c>
      <c r="P14" s="26">
        <f>(((K3^2)+(K4^2)+(K5^2)+(K6^2)+(K7^2)+(K8^2)+(K9^2)+(K10^2)+(K11^2))/3)-P11</f>
        <v>1.6233242659154518E-3</v>
      </c>
      <c r="Q14" s="21" t="s">
        <v>51</v>
      </c>
      <c r="R14" s="14">
        <v>3</v>
      </c>
    </row>
    <row r="15" spans="1:22" ht="15.75" x14ac:dyDescent="0.25">
      <c r="A15" s="2" t="s">
        <v>20</v>
      </c>
      <c r="B15" s="19">
        <v>10.0031</v>
      </c>
      <c r="C15" s="19">
        <v>0.6</v>
      </c>
      <c r="D15" s="19">
        <v>10003.1</v>
      </c>
      <c r="E15" s="31">
        <f t="shared" si="5"/>
        <v>5.2783637072507529E-2</v>
      </c>
      <c r="G15" s="136" t="s">
        <v>50</v>
      </c>
      <c r="H15" s="136" t="s">
        <v>51</v>
      </c>
      <c r="I15" s="136"/>
      <c r="J15" s="136"/>
      <c r="K15" s="136" t="s">
        <v>52</v>
      </c>
      <c r="L15" s="137" t="s">
        <v>60</v>
      </c>
      <c r="O15" s="22" t="s">
        <v>79</v>
      </c>
      <c r="P15" s="26">
        <f>P12-P13-P14</f>
        <v>9.2222950153253436E-4</v>
      </c>
      <c r="Q15" s="25"/>
      <c r="R15" s="25"/>
    </row>
    <row r="16" spans="1:22" ht="15.75" x14ac:dyDescent="0.25">
      <c r="A16" s="2" t="s">
        <v>21</v>
      </c>
      <c r="B16" s="19">
        <v>10.0029</v>
      </c>
      <c r="C16" s="19">
        <v>0.7</v>
      </c>
      <c r="D16" s="19">
        <v>10002.9</v>
      </c>
      <c r="E16" s="31">
        <f t="shared" si="5"/>
        <v>6.1582141179058081E-2</v>
      </c>
      <c r="G16" s="136"/>
      <c r="H16" s="9" t="s">
        <v>54</v>
      </c>
      <c r="I16" s="9" t="s">
        <v>55</v>
      </c>
      <c r="J16" s="9" t="s">
        <v>56</v>
      </c>
      <c r="K16" s="136"/>
      <c r="L16" s="138"/>
    </row>
    <row r="17" spans="1:19" ht="15.75" x14ac:dyDescent="0.25">
      <c r="A17" s="39" t="s">
        <v>22</v>
      </c>
      <c r="B17" s="78">
        <v>10.0029</v>
      </c>
      <c r="C17" s="78">
        <v>0.7</v>
      </c>
      <c r="D17" s="78">
        <v>10002.9</v>
      </c>
      <c r="E17" s="79">
        <f t="shared" si="5"/>
        <v>6.1582141179058081E-2</v>
      </c>
      <c r="G17" s="15" t="s">
        <v>57</v>
      </c>
      <c r="H17" s="10">
        <f>K3</f>
        <v>0.20236331213722758</v>
      </c>
      <c r="I17" s="10">
        <f>K6</f>
        <v>0.16713367934297985</v>
      </c>
      <c r="J17" s="10">
        <f>K9</f>
        <v>0.14957079261598816</v>
      </c>
      <c r="K17" s="10">
        <f>SUM(H17:J17)</f>
        <v>0.51906778409619558</v>
      </c>
      <c r="L17" s="6">
        <f>K17/9</f>
        <v>5.7674198232910617E-2</v>
      </c>
      <c r="O17" s="39" t="s">
        <v>120</v>
      </c>
      <c r="P17" s="77" t="s">
        <v>121</v>
      </c>
      <c r="Q17" s="80" t="s">
        <v>122</v>
      </c>
    </row>
    <row r="18" spans="1:19" ht="15.75" x14ac:dyDescent="0.25">
      <c r="A18" s="2" t="s">
        <v>23</v>
      </c>
      <c r="B18" s="19">
        <v>10.0036</v>
      </c>
      <c r="C18" s="19">
        <v>0.6</v>
      </c>
      <c r="D18" s="19">
        <v>10003.6</v>
      </c>
      <c r="E18" s="31">
        <f t="shared" si="5"/>
        <v>5.2780998840417453E-2</v>
      </c>
      <c r="G18" s="15" t="s">
        <v>58</v>
      </c>
      <c r="H18" s="11">
        <f>K4</f>
        <v>0.16715135028960817</v>
      </c>
      <c r="I18" s="10">
        <f>K7</f>
        <v>0.18473973988576095</v>
      </c>
      <c r="J18" s="10">
        <f>K10</f>
        <v>0.14075267301445052</v>
      </c>
      <c r="K18" s="10">
        <f t="shared" ref="K18:K19" si="6">SUM(H18:J18)</f>
        <v>0.49264376318981962</v>
      </c>
      <c r="L18" s="6">
        <f>K18/9</f>
        <v>5.4738195909979956E-2</v>
      </c>
      <c r="O18" s="81">
        <f>SQRT(R8/R11)</f>
        <v>2.5306859817884118E-3</v>
      </c>
      <c r="P18" s="81">
        <v>3.65</v>
      </c>
      <c r="Q18" s="82">
        <f>O18*P18</f>
        <v>9.2370038335277023E-3</v>
      </c>
    </row>
    <row r="19" spans="1:19" ht="15.75" x14ac:dyDescent="0.25">
      <c r="A19" s="2" t="s">
        <v>24</v>
      </c>
      <c r="B19" s="19">
        <v>10.0036</v>
      </c>
      <c r="C19" s="19">
        <v>0.6</v>
      </c>
      <c r="D19" s="19">
        <v>10003.6</v>
      </c>
      <c r="E19" s="31">
        <f t="shared" si="5"/>
        <v>5.2780998840417453E-2</v>
      </c>
      <c r="G19" s="15" t="s">
        <v>59</v>
      </c>
      <c r="H19" s="11">
        <f>K5</f>
        <v>0.21995249409656534</v>
      </c>
      <c r="I19" s="10">
        <f>K8</f>
        <v>0.16714413885989299</v>
      </c>
      <c r="J19" s="10">
        <f>K11</f>
        <v>0.1759590907813518</v>
      </c>
      <c r="K19" s="10">
        <f t="shared" si="6"/>
        <v>0.56305572373781021</v>
      </c>
      <c r="L19" s="6">
        <f>K19/9</f>
        <v>6.2561747081978911E-2</v>
      </c>
      <c r="O19" s="83" t="s">
        <v>123</v>
      </c>
      <c r="P19" s="84">
        <v>0.01</v>
      </c>
      <c r="Q19" s="81"/>
    </row>
    <row r="20" spans="1:19" ht="15.75" x14ac:dyDescent="0.25">
      <c r="A20" s="39" t="s">
        <v>25</v>
      </c>
      <c r="B20" s="78">
        <v>10.003500000000001</v>
      </c>
      <c r="C20" s="78">
        <v>0.6</v>
      </c>
      <c r="D20" s="78">
        <v>10003.5</v>
      </c>
      <c r="E20" s="79">
        <f t="shared" si="5"/>
        <v>5.2781526465737E-2</v>
      </c>
      <c r="G20" s="15" t="s">
        <v>52</v>
      </c>
      <c r="H20" s="11">
        <f>SUM(H17:H19)</f>
        <v>0.58946715652340109</v>
      </c>
      <c r="I20" s="11">
        <f>SUM(I17:I19)</f>
        <v>0.51901755808863381</v>
      </c>
      <c r="J20" s="11">
        <f>SUM(J17:J19)</f>
        <v>0.46628255641179045</v>
      </c>
      <c r="K20" s="12">
        <f>SUM(K17:K19)</f>
        <v>1.5747672710238254</v>
      </c>
      <c r="O20" s="81"/>
      <c r="P20" s="81"/>
      <c r="Q20" s="81"/>
    </row>
    <row r="21" spans="1:19" ht="15.75" x14ac:dyDescent="0.25">
      <c r="A21" s="2" t="s">
        <v>26</v>
      </c>
      <c r="B21" s="19">
        <v>10.0022</v>
      </c>
      <c r="C21" s="19">
        <v>0.5</v>
      </c>
      <c r="D21" s="19">
        <v>10002.200000000001</v>
      </c>
      <c r="E21" s="31">
        <f t="shared" si="5"/>
        <v>4.3990322129131593E-2</v>
      </c>
      <c r="G21" s="16" t="s">
        <v>53</v>
      </c>
      <c r="H21" s="6">
        <f>H20/9</f>
        <v>6.549635072482235E-2</v>
      </c>
      <c r="I21" s="6">
        <f t="shared" ref="I21" si="7">I20/9</f>
        <v>5.7668617565403757E-2</v>
      </c>
      <c r="J21" s="6">
        <f>J20/9</f>
        <v>5.1809172934643384E-2</v>
      </c>
      <c r="O21" s="104"/>
      <c r="P21" s="110"/>
      <c r="Q21" s="103"/>
    </row>
    <row r="22" spans="1:19" ht="15.75" x14ac:dyDescent="0.25">
      <c r="A22" s="2" t="s">
        <v>27</v>
      </c>
      <c r="B22" s="19">
        <v>10.0002</v>
      </c>
      <c r="C22" s="19">
        <v>0.6</v>
      </c>
      <c r="D22" s="19">
        <v>10000.200000000001</v>
      </c>
      <c r="E22" s="31">
        <f t="shared" si="5"/>
        <v>5.2798944021119579E-2</v>
      </c>
      <c r="O22" s="43" t="s">
        <v>124</v>
      </c>
      <c r="P22" s="43" t="s">
        <v>125</v>
      </c>
      <c r="Q22" s="43" t="s">
        <v>126</v>
      </c>
      <c r="R22" s="11" t="s">
        <v>131</v>
      </c>
      <c r="S22" s="14" t="s">
        <v>132</v>
      </c>
    </row>
    <row r="23" spans="1:19" ht="15.75" x14ac:dyDescent="0.25">
      <c r="A23" s="39" t="s">
        <v>28</v>
      </c>
      <c r="B23" s="78">
        <v>10.0045</v>
      </c>
      <c r="C23" s="78">
        <v>0.6</v>
      </c>
      <c r="D23" s="78">
        <v>10004.5</v>
      </c>
      <c r="E23" s="79">
        <f t="shared" si="5"/>
        <v>5.2776250687190773E-2</v>
      </c>
      <c r="O23" s="2" t="s">
        <v>56</v>
      </c>
      <c r="P23" s="4">
        <f>J21</f>
        <v>5.1809172934643384E-2</v>
      </c>
      <c r="Q23" s="2" t="s">
        <v>127</v>
      </c>
      <c r="R23" s="11">
        <f>P23+P26</f>
        <v>6.1809172934643386E-2</v>
      </c>
      <c r="S23" s="2"/>
    </row>
    <row r="24" spans="1:19" ht="15.75" x14ac:dyDescent="0.25">
      <c r="A24" s="2" t="s">
        <v>29</v>
      </c>
      <c r="B24" s="19">
        <v>10.002599999999999</v>
      </c>
      <c r="C24" s="19">
        <v>0.6</v>
      </c>
      <c r="D24" s="19">
        <v>10002.6</v>
      </c>
      <c r="E24" s="31">
        <f t="shared" si="5"/>
        <v>5.2786275568352234E-2</v>
      </c>
      <c r="O24" s="2" t="s">
        <v>55</v>
      </c>
      <c r="P24" s="4">
        <f>I21</f>
        <v>5.7668617565403757E-2</v>
      </c>
      <c r="Q24" s="2" t="s">
        <v>148</v>
      </c>
      <c r="R24" s="11">
        <f>P24+P26</f>
        <v>6.7668617565403752E-2</v>
      </c>
      <c r="S24" s="2"/>
    </row>
    <row r="25" spans="1:19" ht="15.75" x14ac:dyDescent="0.25">
      <c r="A25" s="2" t="s">
        <v>30</v>
      </c>
      <c r="B25" s="19">
        <v>10.002800000000001</v>
      </c>
      <c r="C25" s="19">
        <v>0.4</v>
      </c>
      <c r="D25" s="19">
        <v>10002.799999999999</v>
      </c>
      <c r="E25" s="31">
        <f t="shared" si="5"/>
        <v>3.5190146758907519E-2</v>
      </c>
      <c r="O25" s="2" t="s">
        <v>54</v>
      </c>
      <c r="P25" s="4">
        <f>H21</f>
        <v>6.549635072482235E-2</v>
      </c>
      <c r="Q25" s="2" t="s">
        <v>128</v>
      </c>
      <c r="R25" s="11">
        <f>P25+P26</f>
        <v>7.5496350724822345E-2</v>
      </c>
      <c r="S25" s="4">
        <f>P25-Q18</f>
        <v>5.6259346891294651E-2</v>
      </c>
    </row>
    <row r="26" spans="1:19" ht="15.75" x14ac:dyDescent="0.25">
      <c r="A26" s="39" t="s">
        <v>31</v>
      </c>
      <c r="B26" s="78">
        <v>10.002700000000001</v>
      </c>
      <c r="C26" s="78">
        <v>0.7</v>
      </c>
      <c r="D26" s="78">
        <v>10002.700000000001</v>
      </c>
      <c r="E26" s="79">
        <f t="shared" si="5"/>
        <v>6.158337248942785E-2</v>
      </c>
      <c r="O26" s="83" t="s">
        <v>123</v>
      </c>
      <c r="P26" s="85">
        <v>0.01</v>
      </c>
    </row>
    <row r="27" spans="1:19" ht="15.75" x14ac:dyDescent="0.25">
      <c r="A27" s="2" t="s">
        <v>32</v>
      </c>
      <c r="B27" s="19">
        <v>10.0032</v>
      </c>
      <c r="C27" s="19">
        <v>0.6</v>
      </c>
      <c r="D27" s="19">
        <v>10003.200000000001</v>
      </c>
      <c r="E27" s="31">
        <f t="shared" si="5"/>
        <v>5.2783109404990404E-2</v>
      </c>
    </row>
    <row r="28" spans="1:19" ht="15.75" x14ac:dyDescent="0.25">
      <c r="A28" s="2" t="s">
        <v>33</v>
      </c>
      <c r="B28" s="19">
        <v>10.001200000000001</v>
      </c>
      <c r="C28" s="19">
        <v>0.7</v>
      </c>
      <c r="D28" s="19">
        <v>10001.200000000001</v>
      </c>
      <c r="E28" s="31">
        <f t="shared" si="5"/>
        <v>6.1592608886933561E-2</v>
      </c>
      <c r="O28" s="77" t="s">
        <v>120</v>
      </c>
      <c r="P28" s="77" t="s">
        <v>121</v>
      </c>
      <c r="Q28" s="77" t="s">
        <v>122</v>
      </c>
      <c r="R28" s="81"/>
      <c r="S28" s="81"/>
    </row>
    <row r="29" spans="1:19" ht="15.75" x14ac:dyDescent="0.25">
      <c r="O29" s="81">
        <f>SQRT(R8/R12)</f>
        <v>4.3832766984598561E-3</v>
      </c>
      <c r="P29" s="81">
        <v>5.03</v>
      </c>
      <c r="Q29" s="121">
        <f>O29*P29</f>
        <v>2.2047881793253076E-2</v>
      </c>
      <c r="R29" s="81"/>
      <c r="S29" s="81"/>
    </row>
    <row r="30" spans="1:19" ht="15.75" x14ac:dyDescent="0.25">
      <c r="O30" s="2" t="s">
        <v>44</v>
      </c>
      <c r="P30" s="3">
        <v>4.6917557671483506E-2</v>
      </c>
      <c r="Q30" s="2" t="s">
        <v>127</v>
      </c>
      <c r="R30" s="3">
        <f>P30+Q29</f>
        <v>6.8965439464736586E-2</v>
      </c>
      <c r="S30" s="3"/>
    </row>
    <row r="31" spans="1:19" ht="15.75" x14ac:dyDescent="0.25">
      <c r="O31" s="2" t="s">
        <v>43</v>
      </c>
      <c r="P31" s="3">
        <v>4.9856930871996052E-2</v>
      </c>
      <c r="Q31" s="2" t="s">
        <v>127</v>
      </c>
      <c r="R31" s="3">
        <f>P31+Q29</f>
        <v>7.1904812665249132E-2</v>
      </c>
      <c r="S31" s="3"/>
    </row>
    <row r="32" spans="1:19" ht="15.75" x14ac:dyDescent="0.25">
      <c r="O32" s="2" t="s">
        <v>40</v>
      </c>
      <c r="P32" s="3">
        <v>5.5711226447659946E-2</v>
      </c>
      <c r="Q32" s="2" t="s">
        <v>148</v>
      </c>
      <c r="R32" s="3">
        <f>P32+Q29</f>
        <v>7.7759108240913019E-2</v>
      </c>
      <c r="S32" s="3"/>
    </row>
    <row r="33" spans="15:19" ht="15.75" x14ac:dyDescent="0.25">
      <c r="O33" s="2" t="s">
        <v>42</v>
      </c>
      <c r="P33" s="3">
        <v>5.5714712953297663E-2</v>
      </c>
      <c r="Q33" s="2" t="s">
        <v>148</v>
      </c>
      <c r="R33" s="3">
        <f>P33+Q29</f>
        <v>7.7762594746550742E-2</v>
      </c>
      <c r="S33" s="3"/>
    </row>
    <row r="34" spans="15:19" ht="15.75" x14ac:dyDescent="0.25">
      <c r="O34" s="2" t="s">
        <v>38</v>
      </c>
      <c r="P34" s="3">
        <v>5.5717116763202727E-2</v>
      </c>
      <c r="Q34" s="2" t="s">
        <v>148</v>
      </c>
      <c r="R34" s="3">
        <f>P34+Q29</f>
        <v>7.77649985564558E-2</v>
      </c>
      <c r="S34" s="3"/>
    </row>
    <row r="35" spans="15:19" ht="15.75" x14ac:dyDescent="0.25">
      <c r="O35" s="2" t="s">
        <v>45</v>
      </c>
      <c r="P35" s="3">
        <v>5.86530302604506E-2</v>
      </c>
      <c r="Q35" s="2" t="s">
        <v>148</v>
      </c>
      <c r="R35" s="3">
        <f>P35+Q29</f>
        <v>8.070091205370368E-2</v>
      </c>
      <c r="S35" s="3"/>
    </row>
    <row r="36" spans="15:19" ht="15.75" x14ac:dyDescent="0.25">
      <c r="O36" s="2" t="s">
        <v>41</v>
      </c>
      <c r="P36" s="3">
        <v>6.1579913295253648E-2</v>
      </c>
      <c r="Q36" s="2" t="s">
        <v>148</v>
      </c>
      <c r="R36" s="3">
        <f>P36+Q29</f>
        <v>8.3627795088506721E-2</v>
      </c>
      <c r="S36" s="3"/>
    </row>
    <row r="37" spans="15:19" ht="15.75" x14ac:dyDescent="0.25">
      <c r="O37" s="2" t="s">
        <v>37</v>
      </c>
      <c r="P37" s="3">
        <v>6.745443737907586E-2</v>
      </c>
      <c r="Q37" s="2" t="s">
        <v>148</v>
      </c>
      <c r="R37" s="3">
        <f>P37+Q29</f>
        <v>8.950231917232894E-2</v>
      </c>
      <c r="S37" s="3"/>
    </row>
    <row r="38" spans="15:19" ht="15.75" x14ac:dyDescent="0.25">
      <c r="O38" s="2" t="s">
        <v>39</v>
      </c>
      <c r="P38" s="3">
        <v>7.3317498032188441E-2</v>
      </c>
      <c r="Q38" s="2" t="s">
        <v>128</v>
      </c>
      <c r="R38" s="3">
        <f>P38+Q29</f>
        <v>9.5365379825441521E-2</v>
      </c>
      <c r="S38" s="3">
        <f>P38-Q29</f>
        <v>5.1269616238935362E-2</v>
      </c>
    </row>
  </sheetData>
  <sortState xmlns:xlrd2="http://schemas.microsoft.com/office/spreadsheetml/2017/richdata2" ref="O30:P38">
    <sortCondition ref="P21"/>
  </sortState>
  <mergeCells count="9">
    <mergeCell ref="K1:K2"/>
    <mergeCell ref="L1:L2"/>
    <mergeCell ref="M1:M2"/>
    <mergeCell ref="G15:G16"/>
    <mergeCell ref="H15:J15"/>
    <mergeCell ref="K15:K16"/>
    <mergeCell ref="L15:L16"/>
    <mergeCell ref="H1:J1"/>
    <mergeCell ref="G1:G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5"/>
  <sheetViews>
    <sheetView topLeftCell="F1" zoomScale="70" zoomScaleNormal="70" workbookViewId="0">
      <selection activeCell="U13" sqref="U13"/>
    </sheetView>
  </sheetViews>
  <sheetFormatPr defaultRowHeight="15" x14ac:dyDescent="0.25"/>
  <cols>
    <col min="1" max="1" width="15.140625" customWidth="1"/>
    <col min="2" max="2" width="23.7109375" customWidth="1"/>
    <col min="3" max="3" width="20" customWidth="1"/>
    <col min="4" max="4" width="31" customWidth="1"/>
    <col min="5" max="5" width="16.42578125" customWidth="1"/>
    <col min="7" max="7" width="17.42578125" customWidth="1"/>
    <col min="8" max="8" width="13.28515625" customWidth="1"/>
    <col min="9" max="9" width="11.28515625" customWidth="1"/>
    <col min="10" max="10" width="11.140625" customWidth="1"/>
    <col min="11" max="11" width="10" customWidth="1"/>
    <col min="12" max="12" width="11.5703125" customWidth="1"/>
    <col min="15" max="15" width="15.7109375" customWidth="1"/>
    <col min="16" max="16" width="13.5703125" customWidth="1"/>
    <col min="17" max="17" width="16" customWidth="1"/>
    <col min="18" max="18" width="11.85546875" customWidth="1"/>
    <col min="19" max="19" width="10.140625" customWidth="1"/>
  </cols>
  <sheetData>
    <row r="1" spans="1:27" ht="15.75" x14ac:dyDescent="0.25">
      <c r="A1" s="22" t="s">
        <v>0</v>
      </c>
      <c r="B1" s="13" t="s">
        <v>94</v>
      </c>
      <c r="C1" s="13" t="s">
        <v>93</v>
      </c>
      <c r="D1" s="13" t="s">
        <v>92</v>
      </c>
      <c r="E1" s="13" t="s">
        <v>91</v>
      </c>
      <c r="G1" s="133" t="s">
        <v>36</v>
      </c>
      <c r="H1" s="139" t="s">
        <v>61</v>
      </c>
      <c r="I1" s="140"/>
      <c r="J1" s="141"/>
      <c r="K1" s="133" t="s">
        <v>34</v>
      </c>
      <c r="L1" s="133" t="s">
        <v>60</v>
      </c>
      <c r="M1" s="137" t="s">
        <v>35</v>
      </c>
      <c r="O1" s="18" t="s">
        <v>62</v>
      </c>
      <c r="P1" s="8"/>
      <c r="Q1" s="8"/>
      <c r="R1" s="8"/>
      <c r="S1" s="8"/>
      <c r="T1" s="8"/>
      <c r="U1" s="8"/>
      <c r="V1" s="8"/>
    </row>
    <row r="2" spans="1:27" ht="15.75" x14ac:dyDescent="0.25">
      <c r="A2" s="13" t="s">
        <v>7</v>
      </c>
      <c r="B2" s="4">
        <v>0.82289999999999996</v>
      </c>
      <c r="C2" s="2">
        <v>1.0028999999999999</v>
      </c>
      <c r="D2" s="2">
        <v>1.0104</v>
      </c>
      <c r="E2" s="4">
        <f>(D2-B2)/C2*100</f>
        <v>18.695782231528568</v>
      </c>
      <c r="G2" s="134"/>
      <c r="H2" s="14" t="s">
        <v>46</v>
      </c>
      <c r="I2" s="14" t="s">
        <v>47</v>
      </c>
      <c r="J2" s="14" t="s">
        <v>48</v>
      </c>
      <c r="K2" s="134"/>
      <c r="L2" s="134"/>
      <c r="M2" s="144"/>
      <c r="O2" s="2" t="s">
        <v>63</v>
      </c>
      <c r="P2" s="2" t="s">
        <v>64</v>
      </c>
      <c r="Q2" s="2" t="s">
        <v>65</v>
      </c>
      <c r="R2" s="2" t="s">
        <v>66</v>
      </c>
      <c r="S2" s="2" t="s">
        <v>67</v>
      </c>
      <c r="T2" s="2" t="s">
        <v>68</v>
      </c>
      <c r="U2" s="2" t="s">
        <v>69</v>
      </c>
      <c r="V2" s="2" t="s">
        <v>70</v>
      </c>
    </row>
    <row r="3" spans="1:27" ht="15.75" x14ac:dyDescent="0.25">
      <c r="A3" s="2" t="s">
        <v>8</v>
      </c>
      <c r="B3" s="4">
        <v>0.79949999999999999</v>
      </c>
      <c r="C3" s="2">
        <v>1.0022</v>
      </c>
      <c r="D3" s="2">
        <v>0.98170000000000002</v>
      </c>
      <c r="E3" s="4">
        <f t="shared" ref="E3:E28" si="0">(D3-B3)/C3*100</f>
        <v>18.180003991219319</v>
      </c>
      <c r="G3" s="2" t="s">
        <v>37</v>
      </c>
      <c r="H3" s="4">
        <f>E2</f>
        <v>18.695782231528568</v>
      </c>
      <c r="I3" s="4">
        <f>E3</f>
        <v>18.180003991219319</v>
      </c>
      <c r="J3" s="4">
        <f>E4</f>
        <v>16.696517412935329</v>
      </c>
      <c r="K3" s="11">
        <f>SUM(H3:J3)</f>
        <v>53.57230363568322</v>
      </c>
      <c r="L3" s="11">
        <f>AVERAGE(H3:J3)</f>
        <v>17.85743454522774</v>
      </c>
      <c r="M3" s="4">
        <f>STDEV(H3:J3)</f>
        <v>1.0379321939951816</v>
      </c>
      <c r="O3" s="19" t="s">
        <v>71</v>
      </c>
      <c r="P3" s="19">
        <f>R12-1</f>
        <v>2</v>
      </c>
      <c r="Q3" s="30">
        <f>P13</f>
        <v>23.840744435488887</v>
      </c>
      <c r="R3" s="30">
        <f>Q3/P3</f>
        <v>11.920372217744443</v>
      </c>
      <c r="S3" s="6">
        <f>R3/R8</f>
        <v>1.9971467778829572</v>
      </c>
      <c r="T3" s="19">
        <v>3.63</v>
      </c>
      <c r="U3" s="19">
        <v>6.23</v>
      </c>
      <c r="V3" s="2" t="str">
        <f>IF(S3&lt;T3,"tn",IF(S3&lt;U3,"*","**"))</f>
        <v>tn</v>
      </c>
    </row>
    <row r="4" spans="1:27" ht="15.75" x14ac:dyDescent="0.25">
      <c r="A4" s="2" t="s">
        <v>9</v>
      </c>
      <c r="B4" s="4">
        <v>0.85560000000000003</v>
      </c>
      <c r="C4" s="4">
        <v>1.0049999999999999</v>
      </c>
      <c r="D4" s="2">
        <v>1.0234000000000001</v>
      </c>
      <c r="E4" s="4">
        <f t="shared" si="0"/>
        <v>16.696517412935329</v>
      </c>
      <c r="G4" s="2" t="s">
        <v>38</v>
      </c>
      <c r="H4" s="4">
        <f>E5</f>
        <v>34.651487916916309</v>
      </c>
      <c r="I4" s="4">
        <f>E6</f>
        <v>23.720698254364102</v>
      </c>
      <c r="J4" s="4">
        <f>E7</f>
        <v>25.159426066161821</v>
      </c>
      <c r="K4" s="11">
        <f t="shared" ref="K4:K9" si="1">SUM(H4:J4)</f>
        <v>83.531612237442232</v>
      </c>
      <c r="L4" s="11">
        <f t="shared" ref="L4:L11" si="2">AVERAGE(H4:J4)</f>
        <v>27.843870745814076</v>
      </c>
      <c r="M4" s="4">
        <f>STDEV(H4:J4)</f>
        <v>5.9392948310657649</v>
      </c>
      <c r="O4" s="19" t="s">
        <v>72</v>
      </c>
      <c r="P4" s="19">
        <f>R11-1</f>
        <v>8</v>
      </c>
      <c r="Q4" s="30">
        <f>P14</f>
        <v>817.36407908702859</v>
      </c>
      <c r="R4" s="30">
        <f t="shared" ref="R4:R8" si="3">Q4/P4</f>
        <v>102.17050988587857</v>
      </c>
      <c r="S4" s="6">
        <f>R4/R8</f>
        <v>17.117712508129316</v>
      </c>
      <c r="T4" s="19">
        <v>2.59</v>
      </c>
      <c r="U4" s="19">
        <v>3.89</v>
      </c>
      <c r="V4" s="2" t="str">
        <f>IF(S4&lt;T4,"tn",IF(S4&lt;U4,"*","**"))</f>
        <v>**</v>
      </c>
    </row>
    <row r="5" spans="1:27" ht="15.75" x14ac:dyDescent="0.25">
      <c r="A5" s="13" t="s">
        <v>10</v>
      </c>
      <c r="B5" s="4">
        <v>0.746</v>
      </c>
      <c r="C5" s="2">
        <v>1.0014000000000001</v>
      </c>
      <c r="D5" s="4">
        <v>1.093</v>
      </c>
      <c r="E5" s="4">
        <f t="shared" si="0"/>
        <v>34.651487916916309</v>
      </c>
      <c r="G5" s="2" t="s">
        <v>39</v>
      </c>
      <c r="H5" s="4">
        <f>E8</f>
        <v>32.356447446850787</v>
      </c>
      <c r="I5" s="4">
        <f>E9</f>
        <v>28.453093812375265</v>
      </c>
      <c r="J5" s="4">
        <f>E10</f>
        <v>30.102702163725205</v>
      </c>
      <c r="K5" s="11">
        <f t="shared" si="1"/>
        <v>90.912243422951263</v>
      </c>
      <c r="L5" s="11">
        <f t="shared" si="2"/>
        <v>30.304081140983754</v>
      </c>
      <c r="M5" s="4">
        <f t="shared" ref="M5:M10" si="4">STDEV(H5:J5)</f>
        <v>1.9594533723221359</v>
      </c>
      <c r="O5" s="19" t="s">
        <v>50</v>
      </c>
      <c r="P5" s="19">
        <f>R13-1</f>
        <v>2</v>
      </c>
      <c r="Q5" s="30">
        <f>(((K17^2)+(K18^2)+(K19^2))/9)-P11</f>
        <v>475.41596170120465</v>
      </c>
      <c r="R5" s="30">
        <f t="shared" si="3"/>
        <v>237.70798085060233</v>
      </c>
      <c r="S5" s="6">
        <f>R5/R8</f>
        <v>39.825746995228762</v>
      </c>
      <c r="T5" s="19">
        <v>3.63</v>
      </c>
      <c r="U5" s="19">
        <v>6.23</v>
      </c>
      <c r="V5" s="2" t="str">
        <f>IF(S5&lt;T5,"tn",IF(S5&lt;U5,"*","**"))</f>
        <v>**</v>
      </c>
    </row>
    <row r="6" spans="1:27" ht="15.75" x14ac:dyDescent="0.25">
      <c r="A6" s="2" t="s">
        <v>11</v>
      </c>
      <c r="B6" s="4">
        <v>0.82379999999999998</v>
      </c>
      <c r="C6" s="2">
        <v>1.0024999999999999</v>
      </c>
      <c r="D6" s="4">
        <v>1.0616000000000001</v>
      </c>
      <c r="E6" s="4">
        <f t="shared" si="0"/>
        <v>23.720698254364102</v>
      </c>
      <c r="G6" s="2" t="s">
        <v>40</v>
      </c>
      <c r="H6" s="4">
        <f>E11</f>
        <v>16.158900836320193</v>
      </c>
      <c r="I6" s="4">
        <f>E12</f>
        <v>19.900299102691914</v>
      </c>
      <c r="J6" s="4">
        <f>E13</f>
        <v>12.665670154459402</v>
      </c>
      <c r="K6" s="11">
        <f t="shared" si="1"/>
        <v>48.724870093471509</v>
      </c>
      <c r="L6" s="11">
        <f t="shared" si="2"/>
        <v>16.241623364490504</v>
      </c>
      <c r="M6" s="4">
        <f t="shared" si="4"/>
        <v>3.6180238068800858</v>
      </c>
      <c r="O6" s="19" t="s">
        <v>51</v>
      </c>
      <c r="P6" s="19">
        <f>R14-1</f>
        <v>2</v>
      </c>
      <c r="Q6" s="30">
        <f>(((H20^2)+(I20^2)+(J20^2))/9)-P11</f>
        <v>317.53298632357837</v>
      </c>
      <c r="R6" s="30">
        <f>Q6/P6</f>
        <v>158.76649316178919</v>
      </c>
      <c r="S6" s="6">
        <f>R6/R8</f>
        <v>26.59983970817996</v>
      </c>
      <c r="T6" s="19">
        <v>3.63</v>
      </c>
      <c r="U6" s="19">
        <v>6.23</v>
      </c>
      <c r="V6" s="2" t="str">
        <f>IF(S6&lt;T6,"tn",IF(S6&lt;U6,"*","**"))</f>
        <v>**</v>
      </c>
    </row>
    <row r="7" spans="1:27" ht="15.75" x14ac:dyDescent="0.25">
      <c r="A7" s="2" t="s">
        <v>12</v>
      </c>
      <c r="B7" s="4">
        <v>0.79290000000000005</v>
      </c>
      <c r="C7" s="2">
        <v>1.0036</v>
      </c>
      <c r="D7" s="4">
        <v>1.0454000000000001</v>
      </c>
      <c r="E7" s="4">
        <f t="shared" si="0"/>
        <v>25.159426066161821</v>
      </c>
      <c r="G7" s="2" t="s">
        <v>41</v>
      </c>
      <c r="H7" s="4">
        <f>E14</f>
        <v>22.132536123567519</v>
      </c>
      <c r="I7" s="4">
        <f>E15</f>
        <v>22.068347115672026</v>
      </c>
      <c r="J7" s="4">
        <f>E16</f>
        <v>21.128726692591485</v>
      </c>
      <c r="K7" s="11">
        <f t="shared" si="1"/>
        <v>65.32960993183103</v>
      </c>
      <c r="L7" s="11">
        <f t="shared" si="2"/>
        <v>21.776536643943675</v>
      </c>
      <c r="M7" s="4">
        <f>STDEV(H7:J7)</f>
        <v>0.56193714682947293</v>
      </c>
      <c r="O7" s="19" t="s">
        <v>73</v>
      </c>
      <c r="P7" s="19">
        <f>(R13-1)*(R14-1)</f>
        <v>4</v>
      </c>
      <c r="Q7" s="30">
        <f>Q4-Q5-Q6</f>
        <v>24.415131062245564</v>
      </c>
      <c r="R7" s="30">
        <f t="shared" si="3"/>
        <v>6.103782765561391</v>
      </c>
      <c r="S7" s="6">
        <f>R7/R8</f>
        <v>1.0226316645542686</v>
      </c>
      <c r="T7" s="19">
        <v>3.01</v>
      </c>
      <c r="U7" s="19">
        <v>4.7699999999999996</v>
      </c>
      <c r="V7" s="2" t="str">
        <f>IF(S7&lt;T7,"tn",IF(S7&lt;U7,"*","**"))</f>
        <v>tn</v>
      </c>
    </row>
    <row r="8" spans="1:27" ht="15.75" x14ac:dyDescent="0.25">
      <c r="A8" s="13" t="s">
        <v>13</v>
      </c>
      <c r="B8" s="4">
        <v>0.80389999999999995</v>
      </c>
      <c r="C8" s="2">
        <v>1.0065999999999999</v>
      </c>
      <c r="D8" s="4">
        <v>1.1295999999999999</v>
      </c>
      <c r="E8" s="4">
        <f t="shared" si="0"/>
        <v>32.356447446850787</v>
      </c>
      <c r="G8" s="2" t="s">
        <v>42</v>
      </c>
      <c r="H8" s="4">
        <f>E17</f>
        <v>23.754980079681268</v>
      </c>
      <c r="I8" s="4">
        <f>E18</f>
        <v>23.714627341570331</v>
      </c>
      <c r="J8" s="4">
        <f>E19</f>
        <v>25.129637016354224</v>
      </c>
      <c r="K8" s="11">
        <f t="shared" si="1"/>
        <v>72.599244437605819</v>
      </c>
      <c r="L8" s="11">
        <f t="shared" si="2"/>
        <v>24.199748145868607</v>
      </c>
      <c r="M8" s="4">
        <f t="shared" si="4"/>
        <v>0.80556009673892337</v>
      </c>
      <c r="O8" s="19" t="s">
        <v>74</v>
      </c>
      <c r="P8" s="19">
        <f>(R12-1)*(R11-1)</f>
        <v>16</v>
      </c>
      <c r="Q8" s="36">
        <f>P15</f>
        <v>95.499217982409391</v>
      </c>
      <c r="R8" s="6">
        <f t="shared" si="3"/>
        <v>5.9687011239005869</v>
      </c>
    </row>
    <row r="9" spans="1:27" ht="15.75" x14ac:dyDescent="0.25">
      <c r="A9" s="2" t="s">
        <v>14</v>
      </c>
      <c r="B9" s="4">
        <v>0.83089999999999997</v>
      </c>
      <c r="C9" s="4">
        <v>1.002</v>
      </c>
      <c r="D9" s="4">
        <v>1.1160000000000001</v>
      </c>
      <c r="E9" s="4">
        <f t="shared" si="0"/>
        <v>28.453093812375265</v>
      </c>
      <c r="G9" s="2" t="s">
        <v>43</v>
      </c>
      <c r="H9" s="4">
        <f>E20</f>
        <v>13.667630345927623</v>
      </c>
      <c r="I9" s="4">
        <f>E21</f>
        <v>11.642743221690591</v>
      </c>
      <c r="J9" s="4">
        <f>E22</f>
        <v>10.247983268598755</v>
      </c>
      <c r="K9" s="11">
        <f t="shared" si="1"/>
        <v>35.558356836216973</v>
      </c>
      <c r="L9" s="11">
        <f t="shared" si="2"/>
        <v>11.852785612072324</v>
      </c>
      <c r="M9" s="4">
        <f>STDEV(H9:J9)</f>
        <v>1.7194722701133847</v>
      </c>
      <c r="O9" s="19" t="s">
        <v>52</v>
      </c>
      <c r="P9" s="19">
        <f>P3+P4+P8</f>
        <v>26</v>
      </c>
      <c r="Q9" s="30">
        <f>P12</f>
        <v>936.70404150492686</v>
      </c>
      <c r="AA9" t="s">
        <v>159</v>
      </c>
    </row>
    <row r="10" spans="1:27" ht="15.75" x14ac:dyDescent="0.25">
      <c r="A10" s="2" t="s">
        <v>15</v>
      </c>
      <c r="B10" s="4">
        <v>0.84250000000000003</v>
      </c>
      <c r="C10" s="2">
        <v>1.0028999999999999</v>
      </c>
      <c r="D10" s="2">
        <v>1.1444000000000001</v>
      </c>
      <c r="E10" s="4">
        <f t="shared" si="0"/>
        <v>30.102702163725205</v>
      </c>
      <c r="G10" s="2" t="s">
        <v>44</v>
      </c>
      <c r="H10" s="4">
        <f>E23</f>
        <v>18.639672883215315</v>
      </c>
      <c r="I10" s="4">
        <f>E24</f>
        <v>15.943330340217516</v>
      </c>
      <c r="J10" s="4">
        <f>E25</f>
        <v>18.096661684105626</v>
      </c>
      <c r="K10" s="11">
        <f>SUM(H10:J10)</f>
        <v>52.679664907538459</v>
      </c>
      <c r="L10" s="11">
        <f t="shared" si="2"/>
        <v>17.559888302512821</v>
      </c>
      <c r="M10" s="4">
        <f t="shared" si="4"/>
        <v>1.4260645233245559</v>
      </c>
    </row>
    <row r="11" spans="1:27" ht="15.75" x14ac:dyDescent="0.25">
      <c r="A11" s="13" t="s">
        <v>16</v>
      </c>
      <c r="B11" s="4">
        <v>0.80649999999999999</v>
      </c>
      <c r="C11" s="2">
        <v>1.0044</v>
      </c>
      <c r="D11" s="2">
        <v>0.96879999999999999</v>
      </c>
      <c r="E11" s="4">
        <f t="shared" si="0"/>
        <v>16.158900836320193</v>
      </c>
      <c r="G11" s="2" t="s">
        <v>45</v>
      </c>
      <c r="H11" s="4">
        <f>E26</f>
        <v>20.676579183714196</v>
      </c>
      <c r="I11" s="4">
        <f>E27</f>
        <v>21.887770357819186</v>
      </c>
      <c r="J11" s="4">
        <f>E28</f>
        <v>21.727853152434147</v>
      </c>
      <c r="K11" s="11">
        <f>SUM(H11:J11)</f>
        <v>64.292202693967525</v>
      </c>
      <c r="L11" s="11">
        <f t="shared" si="2"/>
        <v>21.430734231322507</v>
      </c>
      <c r="M11" s="4">
        <f>STDEV(H11:J11)</f>
        <v>0.65799373478731793</v>
      </c>
      <c r="O11" s="22" t="s">
        <v>75</v>
      </c>
      <c r="P11" s="26">
        <f>(K12^2)/(R11*R12)</f>
        <v>11915.406027346566</v>
      </c>
      <c r="Q11" s="21" t="s">
        <v>80</v>
      </c>
      <c r="R11" s="14">
        <v>9</v>
      </c>
    </row>
    <row r="12" spans="1:27" ht="15.75" x14ac:dyDescent="0.25">
      <c r="A12" s="2" t="s">
        <v>17</v>
      </c>
      <c r="B12" s="4">
        <v>0.85980000000000001</v>
      </c>
      <c r="C12" s="4">
        <v>1.0029999999999999</v>
      </c>
      <c r="D12" s="2">
        <v>1.0593999999999999</v>
      </c>
      <c r="E12" s="4">
        <f t="shared" si="0"/>
        <v>19.900299102691914</v>
      </c>
      <c r="G12" s="5" t="s">
        <v>34</v>
      </c>
      <c r="H12" s="4">
        <f>SUM(H3:H11)</f>
        <v>200.73401704772181</v>
      </c>
      <c r="I12" s="4">
        <f>SUM(I3:I11)</f>
        <v>185.51091353762024</v>
      </c>
      <c r="J12" s="4">
        <f>SUM(J3:J11)</f>
        <v>180.95517761136597</v>
      </c>
      <c r="K12" s="37">
        <f>SUM(K3:K11)</f>
        <v>567.20010819670802</v>
      </c>
      <c r="O12" s="22" t="s">
        <v>76</v>
      </c>
      <c r="P12" s="26">
        <f>SUMSQ(H3:J11)-P11</f>
        <v>936.70404150492686</v>
      </c>
      <c r="Q12" s="21" t="s">
        <v>81</v>
      </c>
      <c r="R12" s="14">
        <v>3</v>
      </c>
    </row>
    <row r="13" spans="1:27" ht="15.75" x14ac:dyDescent="0.25">
      <c r="A13" s="2" t="s">
        <v>18</v>
      </c>
      <c r="B13" s="4">
        <v>0.85529999999999995</v>
      </c>
      <c r="C13" s="2">
        <v>1.0035000000000001</v>
      </c>
      <c r="D13" s="2">
        <v>0.98240000000000005</v>
      </c>
      <c r="E13" s="4">
        <f t="shared" si="0"/>
        <v>12.665670154459402</v>
      </c>
      <c r="O13" s="22" t="s">
        <v>77</v>
      </c>
      <c r="P13" s="26">
        <f>(((H12^2)+(I12^2)+(J12^2))/9)-P11</f>
        <v>23.840744435488887</v>
      </c>
      <c r="Q13" s="21" t="s">
        <v>50</v>
      </c>
      <c r="R13" s="14">
        <v>3</v>
      </c>
    </row>
    <row r="14" spans="1:27" ht="15.75" x14ac:dyDescent="0.25">
      <c r="A14" s="13" t="s">
        <v>19</v>
      </c>
      <c r="B14" s="4">
        <v>0.85629999999999995</v>
      </c>
      <c r="C14" s="2">
        <v>1.0035000000000001</v>
      </c>
      <c r="D14" s="2">
        <v>1.0784</v>
      </c>
      <c r="E14" s="4">
        <f t="shared" si="0"/>
        <v>22.132536123567519</v>
      </c>
      <c r="G14" s="7" t="s">
        <v>49</v>
      </c>
      <c r="H14" s="7"/>
      <c r="I14" s="8"/>
      <c r="J14" s="8"/>
      <c r="K14" s="8"/>
      <c r="O14" s="22" t="s">
        <v>78</v>
      </c>
      <c r="P14" s="26">
        <f>(((K3^2)+(K4^2)+(K5^2)+(K6^2)+(K7^2)+(K8^2)+(K9^2)+(K10^2)+(K11^2))/3)-P11</f>
        <v>817.36407908702859</v>
      </c>
      <c r="Q14" s="21" t="s">
        <v>51</v>
      </c>
      <c r="R14" s="14">
        <v>3</v>
      </c>
    </row>
    <row r="15" spans="1:27" ht="15.75" x14ac:dyDescent="0.25">
      <c r="A15" s="2" t="s">
        <v>20</v>
      </c>
      <c r="B15" s="4">
        <v>0.88849999999999996</v>
      </c>
      <c r="C15" s="2">
        <v>1.0037</v>
      </c>
      <c r="D15" s="4">
        <v>1.1100000000000001</v>
      </c>
      <c r="E15" s="4">
        <f t="shared" si="0"/>
        <v>22.068347115672026</v>
      </c>
      <c r="G15" s="136" t="s">
        <v>50</v>
      </c>
      <c r="H15" s="136" t="s">
        <v>51</v>
      </c>
      <c r="I15" s="136"/>
      <c r="J15" s="136"/>
      <c r="K15" s="136" t="s">
        <v>52</v>
      </c>
      <c r="L15" s="137" t="s">
        <v>60</v>
      </c>
      <c r="O15" s="22" t="s">
        <v>79</v>
      </c>
      <c r="P15" s="26">
        <f>P12-P13-P14</f>
        <v>95.499217982409391</v>
      </c>
      <c r="Q15" s="25"/>
      <c r="R15" s="25"/>
    </row>
    <row r="16" spans="1:27" ht="15.75" x14ac:dyDescent="0.25">
      <c r="A16" s="2" t="s">
        <v>21</v>
      </c>
      <c r="B16" s="4">
        <v>0.8327</v>
      </c>
      <c r="C16" s="2">
        <v>1.0028999999999999</v>
      </c>
      <c r="D16" s="2">
        <v>1.0446</v>
      </c>
      <c r="E16" s="4">
        <f t="shared" si="0"/>
        <v>21.128726692591485</v>
      </c>
      <c r="G16" s="136"/>
      <c r="H16" s="9" t="s">
        <v>54</v>
      </c>
      <c r="I16" s="9" t="s">
        <v>55</v>
      </c>
      <c r="J16" s="9" t="s">
        <v>56</v>
      </c>
      <c r="K16" s="136"/>
      <c r="L16" s="138"/>
    </row>
    <row r="17" spans="1:19" ht="15.75" x14ac:dyDescent="0.25">
      <c r="A17" s="13" t="s">
        <v>22</v>
      </c>
      <c r="B17" s="4">
        <v>0.86919999999999997</v>
      </c>
      <c r="C17" s="4">
        <v>1.004</v>
      </c>
      <c r="D17" s="2">
        <v>1.1076999999999999</v>
      </c>
      <c r="E17" s="4">
        <f t="shared" si="0"/>
        <v>23.754980079681268</v>
      </c>
      <c r="G17" s="15" t="s">
        <v>57</v>
      </c>
      <c r="H17" s="10">
        <f>K3</f>
        <v>53.57230363568322</v>
      </c>
      <c r="I17" s="10">
        <f>K6</f>
        <v>48.724870093471509</v>
      </c>
      <c r="J17" s="10">
        <f>K9</f>
        <v>35.558356836216973</v>
      </c>
      <c r="K17" s="10">
        <f>SUM(H17:J17)</f>
        <v>137.85553056537171</v>
      </c>
      <c r="L17" s="6">
        <f>K17/9</f>
        <v>15.317281173930191</v>
      </c>
      <c r="O17" s="8" t="s">
        <v>149</v>
      </c>
      <c r="P17" s="8"/>
      <c r="Q17" s="8"/>
    </row>
    <row r="18" spans="1:19" ht="15.75" x14ac:dyDescent="0.25">
      <c r="A18" s="2" t="s">
        <v>23</v>
      </c>
      <c r="B18" s="4">
        <v>0.83740000000000003</v>
      </c>
      <c r="C18" s="2">
        <v>1.0036</v>
      </c>
      <c r="D18" s="45">
        <v>1.0753999999999999</v>
      </c>
      <c r="E18" s="4">
        <f t="shared" si="0"/>
        <v>23.714627341570331</v>
      </c>
      <c r="G18" s="15" t="s">
        <v>58</v>
      </c>
      <c r="H18" s="11">
        <f>K4</f>
        <v>83.531612237442232</v>
      </c>
      <c r="I18" s="10">
        <f>K7</f>
        <v>65.32960993183103</v>
      </c>
      <c r="J18" s="10">
        <f>K10</f>
        <v>52.679664907538459</v>
      </c>
      <c r="K18" s="10">
        <f t="shared" ref="K18:K19" si="5">SUM(H18:J18)</f>
        <v>201.54088707681174</v>
      </c>
      <c r="L18" s="6">
        <f>K18/9</f>
        <v>22.393431897423525</v>
      </c>
      <c r="O18" s="101" t="s">
        <v>120</v>
      </c>
      <c r="P18" s="101" t="s">
        <v>121</v>
      </c>
      <c r="Q18" s="101" t="s">
        <v>122</v>
      </c>
    </row>
    <row r="19" spans="1:19" ht="15.75" x14ac:dyDescent="0.25">
      <c r="A19" s="2" t="s">
        <v>24</v>
      </c>
      <c r="B19" s="4">
        <v>0.85029999999999994</v>
      </c>
      <c r="C19" s="2">
        <v>1.0027999999999999</v>
      </c>
      <c r="D19" s="2">
        <v>1.1023000000000001</v>
      </c>
      <c r="E19" s="4">
        <f>(D19-B19)/C19*100</f>
        <v>25.129637016354224</v>
      </c>
      <c r="G19" s="15" t="s">
        <v>59</v>
      </c>
      <c r="H19" s="11">
        <f>K5</f>
        <v>90.912243422951263</v>
      </c>
      <c r="I19" s="10">
        <f>K8</f>
        <v>72.599244437605819</v>
      </c>
      <c r="J19" s="10">
        <f>K11</f>
        <v>64.292202693967525</v>
      </c>
      <c r="K19" s="10">
        <f t="shared" si="5"/>
        <v>227.80369055452462</v>
      </c>
      <c r="L19" s="6">
        <f>K19/9</f>
        <v>25.311521172724959</v>
      </c>
      <c r="O19" s="67">
        <f>SQRT(R8/R11)</f>
        <v>0.81436417760528479</v>
      </c>
      <c r="P19" s="67">
        <v>3.65</v>
      </c>
      <c r="Q19" s="112">
        <f>O19*P19</f>
        <v>2.9724292482592896</v>
      </c>
    </row>
    <row r="20" spans="1:19" ht="15.75" x14ac:dyDescent="0.25">
      <c r="A20" s="13" t="s">
        <v>25</v>
      </c>
      <c r="B20" s="4">
        <v>0.88539999999999996</v>
      </c>
      <c r="C20" s="2">
        <v>1.0031000000000001</v>
      </c>
      <c r="D20" s="2">
        <v>1.0225</v>
      </c>
      <c r="E20" s="4">
        <f t="shared" si="0"/>
        <v>13.667630345927623</v>
      </c>
      <c r="G20" s="15" t="s">
        <v>52</v>
      </c>
      <c r="H20" s="11">
        <f>SUM(H17:H19)</f>
        <v>228.01615929607672</v>
      </c>
      <c r="I20" s="11">
        <f>SUM(I17:I19)</f>
        <v>186.65372446290837</v>
      </c>
      <c r="J20" s="11">
        <f>SUM(J17:J19)</f>
        <v>152.53022443772295</v>
      </c>
      <c r="K20" s="12">
        <f>SUM(K17:K19)</f>
        <v>567.20010819670802</v>
      </c>
      <c r="O20" s="111" t="s">
        <v>123</v>
      </c>
      <c r="P20" s="116">
        <f>Q19</f>
        <v>2.9724292482592896</v>
      </c>
    </row>
    <row r="21" spans="1:19" ht="15.75" x14ac:dyDescent="0.25">
      <c r="A21" s="2" t="s">
        <v>26</v>
      </c>
      <c r="B21" s="4">
        <v>0.8579</v>
      </c>
      <c r="C21" s="2">
        <v>1.0032000000000001</v>
      </c>
      <c r="D21" s="2">
        <v>0.97470000000000001</v>
      </c>
      <c r="E21" s="4">
        <f t="shared" si="0"/>
        <v>11.642743221690591</v>
      </c>
      <c r="G21" s="16" t="s">
        <v>53</v>
      </c>
      <c r="H21" s="6">
        <f>H20/9</f>
        <v>25.33512881067519</v>
      </c>
      <c r="I21" s="6">
        <f t="shared" ref="I21" si="6">I20/9</f>
        <v>20.73930271810093</v>
      </c>
      <c r="J21" s="6">
        <f>J20/9</f>
        <v>16.947802715302551</v>
      </c>
    </row>
    <row r="22" spans="1:19" ht="15.75" x14ac:dyDescent="0.25">
      <c r="A22" s="2" t="s">
        <v>27</v>
      </c>
      <c r="B22" s="4">
        <v>0.86439999999999995</v>
      </c>
      <c r="C22" s="2">
        <v>1.0041</v>
      </c>
      <c r="D22" s="2">
        <v>0.96730000000000005</v>
      </c>
      <c r="E22" s="4">
        <f t="shared" si="0"/>
        <v>10.247983268598755</v>
      </c>
      <c r="O22" s="100" t="s">
        <v>124</v>
      </c>
      <c r="P22" s="100" t="s">
        <v>125</v>
      </c>
      <c r="Q22" s="100" t="s">
        <v>126</v>
      </c>
      <c r="R22" s="100" t="s">
        <v>131</v>
      </c>
      <c r="S22" s="100" t="s">
        <v>132</v>
      </c>
    </row>
    <row r="23" spans="1:19" ht="15.75" x14ac:dyDescent="0.25">
      <c r="A23" s="13" t="s">
        <v>28</v>
      </c>
      <c r="B23" s="4">
        <v>0.87009999999999998</v>
      </c>
      <c r="C23" s="2">
        <v>1.0026999999999999</v>
      </c>
      <c r="D23" s="4">
        <v>1.0569999999999999</v>
      </c>
      <c r="E23" s="4">
        <f t="shared" si="0"/>
        <v>18.639672883215315</v>
      </c>
      <c r="O23" s="2" t="s">
        <v>57</v>
      </c>
      <c r="P23" s="3">
        <f>L17</f>
        <v>15.317281173930191</v>
      </c>
      <c r="Q23" s="2" t="s">
        <v>127</v>
      </c>
      <c r="R23" s="3">
        <f>P23+P20</f>
        <v>18.289710422189479</v>
      </c>
      <c r="S23" s="2"/>
    </row>
    <row r="24" spans="1:19" ht="15.75" x14ac:dyDescent="0.25">
      <c r="A24" s="2" t="s">
        <v>29</v>
      </c>
      <c r="B24" s="4">
        <v>0.85129999999999995</v>
      </c>
      <c r="C24" s="2">
        <v>1.0023</v>
      </c>
      <c r="D24" s="2">
        <v>1.0111000000000001</v>
      </c>
      <c r="E24" s="4">
        <f t="shared" si="0"/>
        <v>15.943330340217516</v>
      </c>
      <c r="O24" s="2" t="s">
        <v>58</v>
      </c>
      <c r="P24" s="3">
        <f>L18</f>
        <v>22.393431897423525</v>
      </c>
      <c r="Q24" s="2" t="s">
        <v>128</v>
      </c>
      <c r="R24" s="3">
        <f>P24+P20</f>
        <v>25.365861145682814</v>
      </c>
      <c r="S24" s="3">
        <f>P24-P20</f>
        <v>19.421002649164237</v>
      </c>
    </row>
    <row r="25" spans="1:19" ht="15.75" x14ac:dyDescent="0.25">
      <c r="A25" s="2" t="s">
        <v>30</v>
      </c>
      <c r="B25" s="4">
        <v>0.81</v>
      </c>
      <c r="C25" s="2">
        <v>1.0035000000000001</v>
      </c>
      <c r="D25" s="2">
        <v>0.99160000000000004</v>
      </c>
      <c r="E25" s="4">
        <f t="shared" si="0"/>
        <v>18.096661684105626</v>
      </c>
      <c r="G25" s="122"/>
      <c r="H25" s="122"/>
      <c r="I25" s="122"/>
      <c r="O25" s="2" t="s">
        <v>59</v>
      </c>
      <c r="P25" s="3">
        <f>L19</f>
        <v>25.311521172724959</v>
      </c>
      <c r="Q25" s="2" t="s">
        <v>128</v>
      </c>
      <c r="R25" s="3">
        <f>P25+P20</f>
        <v>28.283950420984247</v>
      </c>
      <c r="S25" s="3"/>
    </row>
    <row r="26" spans="1:19" ht="15.75" x14ac:dyDescent="0.25">
      <c r="A26" s="13" t="s">
        <v>31</v>
      </c>
      <c r="B26" s="4">
        <v>0.81530000000000002</v>
      </c>
      <c r="C26" s="2">
        <v>1.0021</v>
      </c>
      <c r="D26" s="2">
        <v>1.0225</v>
      </c>
      <c r="E26" s="4">
        <f t="shared" si="0"/>
        <v>20.676579183714196</v>
      </c>
      <c r="G26" s="72"/>
      <c r="O26" s="81"/>
      <c r="P26" s="81"/>
      <c r="Q26" s="81"/>
      <c r="R26" s="81"/>
      <c r="S26" s="81"/>
    </row>
    <row r="27" spans="1:19" ht="15.75" x14ac:dyDescent="0.25">
      <c r="A27" s="2" t="s">
        <v>32</v>
      </c>
      <c r="B27" s="4">
        <v>0.83379999999999999</v>
      </c>
      <c r="C27" s="2">
        <v>1.0033000000000001</v>
      </c>
      <c r="D27" s="2">
        <v>1.0533999999999999</v>
      </c>
      <c r="E27" s="4">
        <f t="shared" si="0"/>
        <v>21.887770357819186</v>
      </c>
      <c r="O27" s="100" t="s">
        <v>124</v>
      </c>
      <c r="P27" s="100" t="s">
        <v>125</v>
      </c>
      <c r="Q27" s="100" t="s">
        <v>126</v>
      </c>
      <c r="R27" s="100" t="s">
        <v>131</v>
      </c>
      <c r="S27" s="100" t="s">
        <v>132</v>
      </c>
    </row>
    <row r="28" spans="1:19" ht="15.75" x14ac:dyDescent="0.25">
      <c r="A28" s="2" t="s">
        <v>33</v>
      </c>
      <c r="B28" s="4">
        <v>0.84930000000000005</v>
      </c>
      <c r="C28" s="2">
        <v>1.0024</v>
      </c>
      <c r="D28" s="2">
        <v>1.0670999999999999</v>
      </c>
      <c r="E28" s="4">
        <f t="shared" si="0"/>
        <v>21.727853152434147</v>
      </c>
      <c r="G28" s="72"/>
      <c r="O28" s="2" t="s">
        <v>56</v>
      </c>
      <c r="P28" s="3">
        <f>J21</f>
        <v>16.947802715302551</v>
      </c>
      <c r="Q28" s="2" t="s">
        <v>127</v>
      </c>
      <c r="R28" s="3">
        <f>P28+P20</f>
        <v>19.920231963561839</v>
      </c>
      <c r="S28" s="2"/>
    </row>
    <row r="29" spans="1:19" ht="15.75" x14ac:dyDescent="0.25">
      <c r="G29" s="72"/>
      <c r="O29" s="2" t="s">
        <v>55</v>
      </c>
      <c r="P29" s="3">
        <f>I21</f>
        <v>20.73930271810093</v>
      </c>
      <c r="Q29" s="2" t="s">
        <v>128</v>
      </c>
      <c r="R29" s="3">
        <f>P29+P21</f>
        <v>20.73930271810093</v>
      </c>
      <c r="S29" s="3">
        <f>P29-P20</f>
        <v>17.766873469841642</v>
      </c>
    </row>
    <row r="30" spans="1:19" ht="15.75" x14ac:dyDescent="0.25">
      <c r="G30" s="72"/>
      <c r="O30" s="2" t="s">
        <v>54</v>
      </c>
      <c r="P30" s="3">
        <f>H21</f>
        <v>25.33512881067519</v>
      </c>
      <c r="Q30" s="2" t="s">
        <v>130</v>
      </c>
      <c r="R30" s="3">
        <f>P30+P20</f>
        <v>28.307558058934479</v>
      </c>
      <c r="S30" s="3">
        <f>P30-P20</f>
        <v>22.362699562415902</v>
      </c>
    </row>
    <row r="31" spans="1:19" ht="15.75" x14ac:dyDescent="0.25">
      <c r="G31" s="72"/>
    </row>
    <row r="32" spans="1:19" ht="15.75" x14ac:dyDescent="0.25">
      <c r="G32" s="72"/>
    </row>
    <row r="33" spans="7:7" ht="15.75" x14ac:dyDescent="0.25">
      <c r="G33" s="72"/>
    </row>
    <row r="34" spans="7:7" ht="15.75" x14ac:dyDescent="0.25">
      <c r="G34" s="72"/>
    </row>
    <row r="35" spans="7:7" ht="15.75" x14ac:dyDescent="0.25">
      <c r="G35" s="72"/>
    </row>
  </sheetData>
  <sortState xmlns:xlrd2="http://schemas.microsoft.com/office/spreadsheetml/2017/richdata2" ref="G26:H34">
    <sortCondition ref="H26"/>
  </sortState>
  <mergeCells count="9">
    <mergeCell ref="M1:M2"/>
    <mergeCell ref="G15:G16"/>
    <mergeCell ref="H15:J15"/>
    <mergeCell ref="K15:K16"/>
    <mergeCell ref="L15:L16"/>
    <mergeCell ref="G1:G2"/>
    <mergeCell ref="H1:J1"/>
    <mergeCell ref="K1:K2"/>
    <mergeCell ref="L1:L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0"/>
  <sheetViews>
    <sheetView topLeftCell="D1" zoomScaleNormal="100" workbookViewId="0">
      <selection activeCell="N16" sqref="N16"/>
    </sheetView>
  </sheetViews>
  <sheetFormatPr defaultRowHeight="15" x14ac:dyDescent="0.25"/>
  <cols>
    <col min="1" max="1" width="15.28515625" customWidth="1"/>
    <col min="5" max="5" width="12.42578125" customWidth="1"/>
    <col min="6" max="6" width="12.140625" customWidth="1"/>
    <col min="7" max="7" width="11.5703125" customWidth="1"/>
    <col min="9" max="9" width="13.85546875" customWidth="1"/>
    <col min="10" max="10" width="12.5703125" customWidth="1"/>
    <col min="11" max="11" width="20.85546875" customWidth="1"/>
    <col min="12" max="12" width="11.85546875" customWidth="1"/>
    <col min="13" max="13" width="12.5703125" customWidth="1"/>
    <col min="14" max="14" width="11.7109375" customWidth="1"/>
    <col min="15" max="15" width="11.140625" customWidth="1"/>
    <col min="16" max="16" width="10.85546875" customWidth="1"/>
  </cols>
  <sheetData>
    <row r="1" spans="1:16" ht="15.75" x14ac:dyDescent="0.25">
      <c r="A1" s="133" t="s">
        <v>36</v>
      </c>
      <c r="B1" s="139" t="s">
        <v>61</v>
      </c>
      <c r="C1" s="140"/>
      <c r="D1" s="141"/>
      <c r="E1" s="133" t="s">
        <v>34</v>
      </c>
      <c r="F1" s="133" t="s">
        <v>60</v>
      </c>
      <c r="G1" s="135" t="s">
        <v>35</v>
      </c>
      <c r="I1" s="18" t="s">
        <v>62</v>
      </c>
      <c r="J1" s="8"/>
      <c r="K1" s="8"/>
      <c r="L1" s="8"/>
      <c r="M1" s="8"/>
      <c r="N1" s="8"/>
      <c r="O1" s="8"/>
      <c r="P1" s="8"/>
    </row>
    <row r="2" spans="1:16" ht="15.75" x14ac:dyDescent="0.25">
      <c r="A2" s="134"/>
      <c r="B2" s="14" t="s">
        <v>46</v>
      </c>
      <c r="C2" s="14" t="s">
        <v>47</v>
      </c>
      <c r="D2" s="14" t="s">
        <v>48</v>
      </c>
      <c r="E2" s="134"/>
      <c r="F2" s="134"/>
      <c r="G2" s="135"/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68</v>
      </c>
      <c r="O2" s="2" t="s">
        <v>69</v>
      </c>
      <c r="P2" s="2" t="s">
        <v>70</v>
      </c>
    </row>
    <row r="3" spans="1:16" ht="15.75" x14ac:dyDescent="0.25">
      <c r="A3" s="2" t="s">
        <v>37</v>
      </c>
      <c r="B3" s="2">
        <v>13.706</v>
      </c>
      <c r="C3" s="3">
        <v>13.45</v>
      </c>
      <c r="D3" s="2">
        <v>13.962</v>
      </c>
      <c r="E3" s="11">
        <f>SUM(B3:D3)</f>
        <v>41.117999999999995</v>
      </c>
      <c r="F3" s="11">
        <f>AVERAGE(B3:D3)</f>
        <v>13.705999999999998</v>
      </c>
      <c r="G3" s="11">
        <f>STDEV(B3:D3)</f>
        <v>0.25600000000000023</v>
      </c>
      <c r="I3" s="19" t="s">
        <v>71</v>
      </c>
      <c r="J3" s="19">
        <f>L12-1</f>
        <v>2</v>
      </c>
      <c r="K3" s="6">
        <f>J13</f>
        <v>2.2168908888888836</v>
      </c>
      <c r="L3" s="6">
        <f>K3/J3</f>
        <v>1.1084454444444418</v>
      </c>
      <c r="M3" s="6">
        <f>L3/L8</f>
        <v>2.6529144802824809</v>
      </c>
      <c r="N3" s="19">
        <v>3.63</v>
      </c>
      <c r="O3" s="19">
        <v>6.23</v>
      </c>
      <c r="P3" s="2" t="str">
        <f>IF(M3&lt;N3,"tn",IF(M3&lt;O3,"*","**"))</f>
        <v>tn</v>
      </c>
    </row>
    <row r="4" spans="1:16" ht="15.75" x14ac:dyDescent="0.25">
      <c r="A4" s="2" t="s">
        <v>38</v>
      </c>
      <c r="B4" s="2">
        <v>14.567</v>
      </c>
      <c r="C4" s="3">
        <v>15.323</v>
      </c>
      <c r="D4" s="2">
        <v>15.323</v>
      </c>
      <c r="E4" s="11">
        <f t="shared" ref="E4:E11" si="0">SUM(B4:D4)</f>
        <v>45.213000000000001</v>
      </c>
      <c r="F4" s="11">
        <f t="shared" ref="F4:F11" si="1">AVERAGE(B4:D4)</f>
        <v>15.071</v>
      </c>
      <c r="G4" s="11">
        <f t="shared" ref="G4:G11" si="2">STDEV(B4:D4)</f>
        <v>0.43647680350735724</v>
      </c>
      <c r="I4" s="19" t="s">
        <v>72</v>
      </c>
      <c r="J4" s="19">
        <f>L11-1</f>
        <v>8</v>
      </c>
      <c r="K4" s="6">
        <f>J14</f>
        <v>227.23928133333357</v>
      </c>
      <c r="L4" s="6">
        <f t="shared" ref="L4:L8" si="3">K4/J4</f>
        <v>28.404910166666696</v>
      </c>
      <c r="M4" s="6">
        <f>L4/L8</f>
        <v>67.983316517703599</v>
      </c>
      <c r="N4" s="19">
        <v>2.59</v>
      </c>
      <c r="O4" s="19">
        <v>3.89</v>
      </c>
      <c r="P4" s="2" t="str">
        <f>IF(M4&lt;N4,"tn",IF(M4&lt;O4,"*","**"))</f>
        <v>**</v>
      </c>
    </row>
    <row r="5" spans="1:16" ht="15.75" x14ac:dyDescent="0.25">
      <c r="A5" s="2" t="s">
        <v>39</v>
      </c>
      <c r="B5" s="2">
        <v>15.111000000000001</v>
      </c>
      <c r="C5" s="3">
        <v>16.556000000000001</v>
      </c>
      <c r="D5" s="2">
        <v>15.478</v>
      </c>
      <c r="E5" s="11">
        <f t="shared" si="0"/>
        <v>47.145000000000003</v>
      </c>
      <c r="F5" s="11">
        <f t="shared" si="1"/>
        <v>15.715000000000002</v>
      </c>
      <c r="G5" s="11">
        <f>STDEV(B5:D5)</f>
        <v>0.75108787768143381</v>
      </c>
      <c r="I5" s="19" t="s">
        <v>50</v>
      </c>
      <c r="J5" s="19">
        <f>L13-1</f>
        <v>2</v>
      </c>
      <c r="K5" s="6">
        <f>(((E17^2)+(E18^2)+(E19^2))/9)-J11</f>
        <v>26.347670222223314</v>
      </c>
      <c r="L5" s="6">
        <f>K5/J5</f>
        <v>13.173835111111657</v>
      </c>
      <c r="M5" s="6">
        <f>L5/L8</f>
        <v>31.529795266232984</v>
      </c>
      <c r="N5" s="19">
        <v>3.63</v>
      </c>
      <c r="O5" s="19">
        <v>6.23</v>
      </c>
      <c r="P5" s="2" t="str">
        <f>IF(M5&lt;N5,"tn",IF(M5&lt;O5,"*","**"))</f>
        <v>**</v>
      </c>
    </row>
    <row r="6" spans="1:16" ht="15.75" x14ac:dyDescent="0.25">
      <c r="A6" s="2" t="s">
        <v>40</v>
      </c>
      <c r="B6" s="2">
        <v>16.381</v>
      </c>
      <c r="C6" s="3">
        <v>14.291</v>
      </c>
      <c r="D6" s="2">
        <v>17.239000000000001</v>
      </c>
      <c r="E6" s="11">
        <f t="shared" si="0"/>
        <v>47.911000000000001</v>
      </c>
      <c r="F6" s="11">
        <f t="shared" si="1"/>
        <v>15.970333333333334</v>
      </c>
      <c r="G6" s="11">
        <f t="shared" si="2"/>
        <v>1.5162985633882706</v>
      </c>
      <c r="I6" s="19" t="s">
        <v>51</v>
      </c>
      <c r="J6" s="19">
        <f>L14-1</f>
        <v>2</v>
      </c>
      <c r="K6" s="6">
        <f>(((B20^2)+(C20^2)+(D20^2))/9)-J11</f>
        <v>196.35594822222265</v>
      </c>
      <c r="L6" s="6">
        <f t="shared" si="3"/>
        <v>98.177974111111325</v>
      </c>
      <c r="M6" s="6">
        <f>L6/L8</f>
        <v>234.97572250360813</v>
      </c>
      <c r="N6" s="19">
        <v>3.63</v>
      </c>
      <c r="O6" s="19">
        <v>6.23</v>
      </c>
      <c r="P6" s="2" t="str">
        <f>IF(M6&lt;N6,"tn",IF(M6&lt;O6,"*","**"))</f>
        <v>**</v>
      </c>
    </row>
    <row r="7" spans="1:16" ht="15.75" x14ac:dyDescent="0.25">
      <c r="A7" s="2" t="s">
        <v>41</v>
      </c>
      <c r="B7" s="2">
        <v>18.048999999999999</v>
      </c>
      <c r="C7" s="3">
        <v>17.606000000000002</v>
      </c>
      <c r="D7" s="2">
        <v>18.533000000000001</v>
      </c>
      <c r="E7" s="11">
        <f t="shared" si="0"/>
        <v>54.188000000000002</v>
      </c>
      <c r="F7" s="11">
        <f t="shared" si="1"/>
        <v>18.062666666666669</v>
      </c>
      <c r="G7" s="11">
        <f>STDEV(B7:D7)</f>
        <v>0.46365109008103622</v>
      </c>
      <c r="I7" s="19" t="s">
        <v>73</v>
      </c>
      <c r="J7" s="19">
        <f>(L13-1)*(L14-1)</f>
        <v>4</v>
      </c>
      <c r="K7" s="6">
        <f>K4-K5-K6</f>
        <v>4.5356628888876003</v>
      </c>
      <c r="L7" s="6">
        <f t="shared" si="3"/>
        <v>1.1339157222219001</v>
      </c>
      <c r="M7" s="6">
        <f>L7/L8</f>
        <v>2.7138741504866402</v>
      </c>
      <c r="N7" s="19">
        <v>3.01</v>
      </c>
      <c r="O7" s="19">
        <v>4.7699999999999996</v>
      </c>
      <c r="P7" s="2" t="str">
        <f>IF(M7&lt;N7,"tn",IF(M7&lt;O7,"*","**"))</f>
        <v>tn</v>
      </c>
    </row>
    <row r="8" spans="1:16" ht="15.75" x14ac:dyDescent="0.25">
      <c r="A8" s="2" t="s">
        <v>42</v>
      </c>
      <c r="B8" s="2">
        <v>19.388999999999999</v>
      </c>
      <c r="C8" s="3">
        <v>19.904</v>
      </c>
      <c r="D8" s="2">
        <v>19.904</v>
      </c>
      <c r="E8" s="11">
        <f t="shared" si="0"/>
        <v>59.197000000000003</v>
      </c>
      <c r="F8" s="11">
        <f t="shared" si="1"/>
        <v>19.732333333333333</v>
      </c>
      <c r="G8" s="11">
        <f t="shared" si="2"/>
        <v>0.29733538863265763</v>
      </c>
      <c r="I8" s="19" t="s">
        <v>74</v>
      </c>
      <c r="J8" s="19">
        <f>(L11-1)*(L12-1)</f>
        <v>16</v>
      </c>
      <c r="K8" s="20">
        <f>J15</f>
        <v>6.6851484444468952</v>
      </c>
      <c r="L8" s="6">
        <f t="shared" si="3"/>
        <v>0.41782177777793095</v>
      </c>
    </row>
    <row r="9" spans="1:16" ht="15.75" x14ac:dyDescent="0.25">
      <c r="A9" s="2" t="s">
        <v>43</v>
      </c>
      <c r="B9" s="2">
        <v>20.259</v>
      </c>
      <c r="C9" s="3">
        <v>20.771000000000001</v>
      </c>
      <c r="D9" s="2">
        <v>21.164000000000001</v>
      </c>
      <c r="E9" s="11">
        <f t="shared" si="0"/>
        <v>62.194000000000003</v>
      </c>
      <c r="F9" s="11">
        <f t="shared" si="1"/>
        <v>20.731333333333335</v>
      </c>
      <c r="G9" s="11">
        <f t="shared" si="2"/>
        <v>0.4538020860830565</v>
      </c>
      <c r="I9" s="19" t="s">
        <v>52</v>
      </c>
      <c r="J9" s="19">
        <f>J3+J4+J8</f>
        <v>26</v>
      </c>
      <c r="K9" s="6">
        <f>J12</f>
        <v>236.14132066666934</v>
      </c>
    </row>
    <row r="10" spans="1:16" ht="15.75" x14ac:dyDescent="0.25">
      <c r="A10" s="2" t="s">
        <v>44</v>
      </c>
      <c r="B10" s="2">
        <v>21.106999999999999</v>
      </c>
      <c r="C10" s="3">
        <v>20.641999999999999</v>
      </c>
      <c r="D10" s="2">
        <v>22.347000000000001</v>
      </c>
      <c r="E10" s="11">
        <f t="shared" si="0"/>
        <v>64.096000000000004</v>
      </c>
      <c r="F10" s="11">
        <f t="shared" si="1"/>
        <v>21.365333333333336</v>
      </c>
      <c r="G10" s="11">
        <f t="shared" si="2"/>
        <v>0.88136730897698679</v>
      </c>
    </row>
    <row r="11" spans="1:16" ht="15.75" x14ac:dyDescent="0.25">
      <c r="A11" s="2" t="s">
        <v>45</v>
      </c>
      <c r="B11" s="2">
        <v>21.966999999999999</v>
      </c>
      <c r="C11" s="3">
        <v>22.387</v>
      </c>
      <c r="D11" s="2">
        <v>22.242999999999999</v>
      </c>
      <c r="E11" s="11">
        <f t="shared" si="0"/>
        <v>66.596999999999994</v>
      </c>
      <c r="F11" s="11">
        <f t="shared" si="1"/>
        <v>22.198999999999998</v>
      </c>
      <c r="G11" s="11">
        <f t="shared" si="2"/>
        <v>0.21342914515126635</v>
      </c>
      <c r="I11" s="22" t="s">
        <v>75</v>
      </c>
      <c r="J11" s="26">
        <f>(E12^2)/(L11*L12)</f>
        <v>8807.8259363333327</v>
      </c>
      <c r="K11" s="21" t="s">
        <v>80</v>
      </c>
      <c r="L11" s="14">
        <v>9</v>
      </c>
    </row>
    <row r="12" spans="1:16" ht="15.75" x14ac:dyDescent="0.25">
      <c r="A12" s="5" t="s">
        <v>34</v>
      </c>
      <c r="B12" s="2">
        <f>SUM(B3:B11)</f>
        <v>160.536</v>
      </c>
      <c r="C12" s="3">
        <f t="shared" ref="C12" si="4">SUM(C3:C11)</f>
        <v>160.93</v>
      </c>
      <c r="D12" s="2">
        <f>SUM(D3:D11)</f>
        <v>166.19299999999998</v>
      </c>
      <c r="E12" s="27">
        <f>SUM(E3:E11)</f>
        <v>487.65899999999999</v>
      </c>
      <c r="F12" s="11">
        <f>AVERAGE(F3:F11)</f>
        <v>18.061444444444444</v>
      </c>
      <c r="G12" s="8"/>
      <c r="I12" s="22" t="s">
        <v>76</v>
      </c>
      <c r="J12" s="26">
        <f>SUMSQ(B3:D11)-J11</f>
        <v>236.14132066666934</v>
      </c>
      <c r="K12" s="21" t="s">
        <v>81</v>
      </c>
      <c r="L12" s="14">
        <v>3</v>
      </c>
    </row>
    <row r="13" spans="1:16" ht="15.75" x14ac:dyDescent="0.25">
      <c r="I13" s="22" t="s">
        <v>77</v>
      </c>
      <c r="J13" s="26">
        <f>(((B12^2)+(C12^2)+(D12^2))/9)-J11</f>
        <v>2.2168908888888836</v>
      </c>
      <c r="K13" s="21" t="s">
        <v>50</v>
      </c>
      <c r="L13" s="14">
        <v>3</v>
      </c>
    </row>
    <row r="14" spans="1:16" ht="15.75" x14ac:dyDescent="0.25">
      <c r="A14" s="7" t="s">
        <v>49</v>
      </c>
      <c r="B14" s="7"/>
      <c r="C14" s="8"/>
      <c r="D14" s="8"/>
      <c r="E14" s="8"/>
      <c r="I14" s="22" t="s">
        <v>78</v>
      </c>
      <c r="J14" s="26">
        <f>(((E3^2)+(E4^2)+(E5^2)+(E6^2)+(E7^2)+(E8^2)+(E9^2)+(E10^2)+(E11^2))/3)-J11</f>
        <v>227.23928133333357</v>
      </c>
      <c r="K14" s="21" t="s">
        <v>51</v>
      </c>
      <c r="L14" s="14">
        <v>3</v>
      </c>
    </row>
    <row r="15" spans="1:16" ht="15.75" x14ac:dyDescent="0.25">
      <c r="A15" s="136" t="s">
        <v>50</v>
      </c>
      <c r="B15" s="136" t="s">
        <v>51</v>
      </c>
      <c r="C15" s="136"/>
      <c r="D15" s="136"/>
      <c r="E15" s="136" t="s">
        <v>52</v>
      </c>
      <c r="F15" s="137" t="s">
        <v>53</v>
      </c>
      <c r="I15" s="22" t="s">
        <v>79</v>
      </c>
      <c r="J15" s="26">
        <f>J12-J13-J14</f>
        <v>6.6851484444468952</v>
      </c>
      <c r="K15" s="25"/>
      <c r="L15" s="25"/>
    </row>
    <row r="16" spans="1:16" ht="15.75" x14ac:dyDescent="0.25">
      <c r="A16" s="136"/>
      <c r="B16" s="9" t="s">
        <v>54</v>
      </c>
      <c r="C16" s="9" t="s">
        <v>55</v>
      </c>
      <c r="D16" s="9" t="s">
        <v>56</v>
      </c>
      <c r="E16" s="136"/>
      <c r="F16" s="138"/>
    </row>
    <row r="17" spans="1:13" ht="15.75" x14ac:dyDescent="0.25">
      <c r="A17" s="15" t="s">
        <v>57</v>
      </c>
      <c r="B17" s="10">
        <f>E3</f>
        <v>41.117999999999995</v>
      </c>
      <c r="C17" s="10">
        <f>E6</f>
        <v>47.911000000000001</v>
      </c>
      <c r="D17" s="10">
        <f>E9</f>
        <v>62.194000000000003</v>
      </c>
      <c r="E17" s="10">
        <f>SUM(B17:D17)</f>
        <v>151.22300000000001</v>
      </c>
      <c r="F17" s="6">
        <f>E17/9</f>
        <v>16.802555555555557</v>
      </c>
      <c r="I17" s="8" t="s">
        <v>149</v>
      </c>
      <c r="J17" s="8"/>
      <c r="K17" s="8"/>
    </row>
    <row r="18" spans="1:13" ht="15.75" x14ac:dyDescent="0.25">
      <c r="A18" s="15" t="s">
        <v>58</v>
      </c>
      <c r="B18" s="11">
        <f>E4</f>
        <v>45.213000000000001</v>
      </c>
      <c r="C18" s="10">
        <f>E7</f>
        <v>54.188000000000002</v>
      </c>
      <c r="D18" s="10">
        <f>E10</f>
        <v>64.096000000000004</v>
      </c>
      <c r="E18" s="10">
        <f t="shared" ref="E18:E19" si="5">SUM(B18:D18)</f>
        <v>163.49700000000001</v>
      </c>
      <c r="F18" s="6">
        <f>E18/9</f>
        <v>18.166333333333334</v>
      </c>
      <c r="I18" s="101" t="s">
        <v>120</v>
      </c>
      <c r="J18" s="101" t="s">
        <v>121</v>
      </c>
      <c r="K18" s="101" t="s">
        <v>122</v>
      </c>
    </row>
    <row r="19" spans="1:13" ht="15.75" x14ac:dyDescent="0.25">
      <c r="A19" s="15" t="s">
        <v>59</v>
      </c>
      <c r="B19" s="11">
        <f>E5</f>
        <v>47.145000000000003</v>
      </c>
      <c r="C19" s="10">
        <f>E8</f>
        <v>59.197000000000003</v>
      </c>
      <c r="D19" s="10">
        <f>E11</f>
        <v>66.596999999999994</v>
      </c>
      <c r="E19" s="10">
        <f t="shared" si="5"/>
        <v>172.93900000000002</v>
      </c>
      <c r="F19" s="6">
        <f>E19/9</f>
        <v>19.215444444444447</v>
      </c>
      <c r="I19" s="67">
        <f>SQRT(L8/L11)</f>
        <v>0.21546378344242836</v>
      </c>
      <c r="J19" s="67">
        <v>3.65</v>
      </c>
      <c r="K19" s="112">
        <f>I19*J19</f>
        <v>0.78644280956486345</v>
      </c>
    </row>
    <row r="20" spans="1:13" ht="15.75" x14ac:dyDescent="0.25">
      <c r="A20" s="15" t="s">
        <v>52</v>
      </c>
      <c r="B20" s="11">
        <f>SUM(B17:B19)</f>
        <v>133.476</v>
      </c>
      <c r="C20" s="11">
        <f t="shared" ref="C20" si="6">SUM(C17:C19)</f>
        <v>161.29599999999999</v>
      </c>
      <c r="D20" s="11">
        <f>SUM(D17:D19)</f>
        <v>192.887</v>
      </c>
      <c r="E20" s="35">
        <f>SUM(E17:E19)</f>
        <v>487.65900000000005</v>
      </c>
      <c r="I20" s="111" t="s">
        <v>123</v>
      </c>
      <c r="J20" s="116">
        <f>K19</f>
        <v>0.78644280956486345</v>
      </c>
    </row>
    <row r="21" spans="1:13" ht="15.75" x14ac:dyDescent="0.25">
      <c r="A21" s="16" t="s">
        <v>53</v>
      </c>
      <c r="B21" s="6">
        <f>B20/9</f>
        <v>14.830666666666666</v>
      </c>
      <c r="C21" s="6">
        <f>C20/9</f>
        <v>17.921777777777777</v>
      </c>
      <c r="D21" s="6">
        <f>D20/9</f>
        <v>21.431888888888889</v>
      </c>
    </row>
    <row r="22" spans="1:13" ht="15.75" x14ac:dyDescent="0.25">
      <c r="I22" s="100" t="s">
        <v>124</v>
      </c>
      <c r="J22" s="100" t="s">
        <v>125</v>
      </c>
      <c r="K22" s="100" t="s">
        <v>126</v>
      </c>
      <c r="L22" s="100" t="s">
        <v>131</v>
      </c>
      <c r="M22" s="100" t="s">
        <v>132</v>
      </c>
    </row>
    <row r="23" spans="1:13" ht="15.75" x14ac:dyDescent="0.25">
      <c r="I23" s="2" t="s">
        <v>57</v>
      </c>
      <c r="J23" s="3">
        <f>F17</f>
        <v>16.802555555555557</v>
      </c>
      <c r="K23" s="2" t="s">
        <v>127</v>
      </c>
      <c r="L23" s="3">
        <f>J23+J20</f>
        <v>17.588998365120421</v>
      </c>
      <c r="M23" s="2"/>
    </row>
    <row r="24" spans="1:13" ht="15.75" x14ac:dyDescent="0.25">
      <c r="I24" s="2" t="s">
        <v>58</v>
      </c>
      <c r="J24" s="3">
        <f>F18</f>
        <v>18.166333333333334</v>
      </c>
      <c r="K24" s="2" t="s">
        <v>128</v>
      </c>
      <c r="L24" s="3">
        <f>J24+J20</f>
        <v>18.952776142898198</v>
      </c>
      <c r="M24" s="3">
        <f>J24-J20</f>
        <v>17.37989052376847</v>
      </c>
    </row>
    <row r="25" spans="1:13" ht="15.75" x14ac:dyDescent="0.25">
      <c r="I25" s="2" t="s">
        <v>59</v>
      </c>
      <c r="J25" s="3">
        <f>F19</f>
        <v>19.215444444444447</v>
      </c>
      <c r="K25" s="2" t="s">
        <v>130</v>
      </c>
      <c r="L25" s="3">
        <f>J25+J20</f>
        <v>20.001887254009311</v>
      </c>
      <c r="M25" s="3">
        <f>J25-J20</f>
        <v>18.429001634879583</v>
      </c>
    </row>
    <row r="26" spans="1:13" ht="15.75" x14ac:dyDescent="0.25">
      <c r="I26" s="81"/>
      <c r="J26" s="81"/>
      <c r="K26" s="81"/>
      <c r="L26" s="81"/>
      <c r="M26" s="81"/>
    </row>
    <row r="27" spans="1:13" ht="15.75" x14ac:dyDescent="0.25">
      <c r="I27" s="100" t="s">
        <v>124</v>
      </c>
      <c r="J27" s="100" t="s">
        <v>125</v>
      </c>
      <c r="K27" s="100" t="s">
        <v>126</v>
      </c>
      <c r="L27" s="100" t="s">
        <v>131</v>
      </c>
      <c r="M27" s="100" t="s">
        <v>132</v>
      </c>
    </row>
    <row r="28" spans="1:13" ht="15.75" x14ac:dyDescent="0.25">
      <c r="I28" s="2" t="s">
        <v>54</v>
      </c>
      <c r="J28" s="3">
        <f>B21</f>
        <v>14.830666666666666</v>
      </c>
      <c r="K28" s="2" t="s">
        <v>127</v>
      </c>
      <c r="L28" s="3">
        <f>J28+J20</f>
        <v>15.61710947623153</v>
      </c>
      <c r="M28" s="2"/>
    </row>
    <row r="29" spans="1:13" ht="15.75" x14ac:dyDescent="0.25">
      <c r="I29" s="2" t="s">
        <v>55</v>
      </c>
      <c r="J29" s="3">
        <f>C21</f>
        <v>17.921777777777777</v>
      </c>
      <c r="K29" s="2" t="s">
        <v>128</v>
      </c>
      <c r="L29" s="3">
        <f>J29+J21</f>
        <v>17.921777777777777</v>
      </c>
      <c r="M29" s="3">
        <f>J29-J20</f>
        <v>17.135334968212913</v>
      </c>
    </row>
    <row r="30" spans="1:13" ht="15.75" x14ac:dyDescent="0.25">
      <c r="I30" s="2" t="s">
        <v>56</v>
      </c>
      <c r="J30" s="3">
        <f>D21</f>
        <v>21.431888888888889</v>
      </c>
      <c r="K30" s="2" t="s">
        <v>130</v>
      </c>
      <c r="L30" s="3">
        <f>J30+J20</f>
        <v>22.218331698453753</v>
      </c>
      <c r="M30" s="3">
        <f>J30-J20</f>
        <v>20.645446079324024</v>
      </c>
    </row>
  </sheetData>
  <mergeCells count="9">
    <mergeCell ref="A15:A16"/>
    <mergeCell ref="B15:D15"/>
    <mergeCell ref="E15:E16"/>
    <mergeCell ref="F15:F16"/>
    <mergeCell ref="G1:G2"/>
    <mergeCell ref="A1:A2"/>
    <mergeCell ref="B1:D1"/>
    <mergeCell ref="E1:E2"/>
    <mergeCell ref="F1:F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4"/>
  <sheetViews>
    <sheetView topLeftCell="D1" workbookViewId="0">
      <selection activeCell="I2" sqref="I2:P9"/>
    </sheetView>
  </sheetViews>
  <sheetFormatPr defaultRowHeight="15" x14ac:dyDescent="0.25"/>
  <cols>
    <col min="1" max="1" width="14.5703125" customWidth="1"/>
    <col min="5" max="5" width="11" customWidth="1"/>
    <col min="6" max="6" width="12.7109375" customWidth="1"/>
    <col min="7" max="7" width="11.140625" customWidth="1"/>
    <col min="9" max="9" width="17.5703125" customWidth="1"/>
    <col min="10" max="10" width="14.140625" customWidth="1"/>
    <col min="11" max="11" width="17.42578125" customWidth="1"/>
    <col min="13" max="13" width="10.85546875" customWidth="1"/>
  </cols>
  <sheetData>
    <row r="1" spans="1:16" ht="15.75" x14ac:dyDescent="0.25">
      <c r="A1" s="133" t="s">
        <v>36</v>
      </c>
      <c r="B1" s="139" t="s">
        <v>61</v>
      </c>
      <c r="C1" s="140"/>
      <c r="D1" s="141"/>
      <c r="E1" s="133" t="s">
        <v>34</v>
      </c>
      <c r="F1" s="133" t="s">
        <v>60</v>
      </c>
      <c r="G1" s="137" t="s">
        <v>35</v>
      </c>
      <c r="I1" s="18" t="s">
        <v>62</v>
      </c>
      <c r="J1" s="8"/>
      <c r="K1" s="8"/>
      <c r="L1" s="8"/>
      <c r="M1" s="8"/>
      <c r="N1" s="8"/>
      <c r="O1" s="8"/>
      <c r="P1" s="8"/>
    </row>
    <row r="2" spans="1:16" ht="15.75" x14ac:dyDescent="0.25">
      <c r="A2" s="134"/>
      <c r="B2" s="14" t="s">
        <v>46</v>
      </c>
      <c r="C2" s="14" t="s">
        <v>47</v>
      </c>
      <c r="D2" s="14" t="s">
        <v>48</v>
      </c>
      <c r="E2" s="134"/>
      <c r="F2" s="134"/>
      <c r="G2" s="144"/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68</v>
      </c>
      <c r="O2" s="2" t="s">
        <v>69</v>
      </c>
      <c r="P2" s="2" t="s">
        <v>70</v>
      </c>
    </row>
    <row r="3" spans="1:16" ht="15.75" x14ac:dyDescent="0.25">
      <c r="A3" s="2" t="s">
        <v>37</v>
      </c>
      <c r="B3" s="11">
        <v>91.7</v>
      </c>
      <c r="C3" s="2">
        <v>87.62</v>
      </c>
      <c r="D3" s="2">
        <v>90.64</v>
      </c>
      <c r="E3" s="11">
        <f>SUM(B3:D3)</f>
        <v>269.95999999999998</v>
      </c>
      <c r="F3" s="11">
        <f>AVERAGE(B3:D3)</f>
        <v>89.986666666666665</v>
      </c>
      <c r="G3" s="11">
        <f>STDEV(B3:D3)</f>
        <v>2.1170104707661057</v>
      </c>
      <c r="I3" s="19" t="s">
        <v>71</v>
      </c>
      <c r="J3" s="19">
        <f>L12-1</f>
        <v>2</v>
      </c>
      <c r="K3" s="6">
        <f>J13</f>
        <v>8.3501851851469837</v>
      </c>
      <c r="L3" s="6">
        <f>K3/J3</f>
        <v>4.1750925925734919</v>
      </c>
      <c r="M3" s="6">
        <f>L3/L8</f>
        <v>3.4856557123319605</v>
      </c>
      <c r="N3" s="19">
        <v>3.63</v>
      </c>
      <c r="O3" s="19">
        <v>6.23</v>
      </c>
      <c r="P3" s="2" t="str">
        <f>IF(M3&lt;N3,"tn",IF(M3&lt;O3,"*","**"))</f>
        <v>tn</v>
      </c>
    </row>
    <row r="4" spans="1:16" ht="15.75" x14ac:dyDescent="0.25">
      <c r="A4" s="2" t="s">
        <v>38</v>
      </c>
      <c r="B4" s="2">
        <v>91.21</v>
      </c>
      <c r="C4" s="2">
        <v>89.33</v>
      </c>
      <c r="D4" s="2">
        <v>90.97</v>
      </c>
      <c r="E4" s="11">
        <f t="shared" ref="E4:E11" si="0">SUM(B4:D4)</f>
        <v>271.51</v>
      </c>
      <c r="F4" s="11">
        <f t="shared" ref="F4:F11" si="1">AVERAGE(B4:D4)</f>
        <v>90.50333333333333</v>
      </c>
      <c r="G4" s="11">
        <f t="shared" ref="G4:G11" si="2">STDEV(B4:D4)</f>
        <v>1.0231976022906477</v>
      </c>
      <c r="I4" s="19" t="s">
        <v>72</v>
      </c>
      <c r="J4" s="19">
        <f>L11-1</f>
        <v>8</v>
      </c>
      <c r="K4" s="6">
        <f>J14</f>
        <v>31.017896296223626</v>
      </c>
      <c r="L4" s="6">
        <f t="shared" ref="L4:L8" si="3">K4/J4</f>
        <v>3.8772370370279532</v>
      </c>
      <c r="M4" s="6">
        <f>L4/L8</f>
        <v>3.2369853186540167</v>
      </c>
      <c r="N4" s="19">
        <v>2.59</v>
      </c>
      <c r="O4" s="19">
        <v>3.89</v>
      </c>
      <c r="P4" s="2" t="str">
        <f>IF(M4&lt;N4,"tn",IF(M4&lt;O4,"*","**"))</f>
        <v>*</v>
      </c>
    </row>
    <row r="5" spans="1:16" ht="15.75" x14ac:dyDescent="0.25">
      <c r="A5" s="2" t="s">
        <v>39</v>
      </c>
      <c r="B5" s="2">
        <v>90.27</v>
      </c>
      <c r="C5" s="2">
        <v>87.94</v>
      </c>
      <c r="D5" s="2">
        <v>91.71</v>
      </c>
      <c r="E5" s="11">
        <f t="shared" si="0"/>
        <v>269.91999999999996</v>
      </c>
      <c r="F5" s="11">
        <f t="shared" si="1"/>
        <v>89.973333333333315</v>
      </c>
      <c r="G5" s="11">
        <f t="shared" si="2"/>
        <v>1.9024282728484998</v>
      </c>
      <c r="I5" s="19" t="s">
        <v>50</v>
      </c>
      <c r="J5" s="19">
        <f>L13-1</f>
        <v>2</v>
      </c>
      <c r="K5" s="6">
        <f>(((E17^2)+(E18^2)+(E19^2))/9)-J11</f>
        <v>1.0159407406754326</v>
      </c>
      <c r="L5" s="6">
        <f>K5/J5</f>
        <v>0.5079703703377163</v>
      </c>
      <c r="M5" s="6">
        <f>L5/L8</f>
        <v>0.42408875583083855</v>
      </c>
      <c r="N5" s="19">
        <v>3.63</v>
      </c>
      <c r="O5" s="19">
        <v>6.23</v>
      </c>
      <c r="P5" s="2" t="str">
        <f>IF(M5&lt;N5,"tn",IF(M5&lt;O5,"*","**"))</f>
        <v>tn</v>
      </c>
    </row>
    <row r="6" spans="1:16" ht="15.75" x14ac:dyDescent="0.25">
      <c r="A6" s="2" t="s">
        <v>40</v>
      </c>
      <c r="B6" s="2">
        <v>91.86</v>
      </c>
      <c r="C6" s="2">
        <v>89.33</v>
      </c>
      <c r="D6" s="2">
        <v>90.93</v>
      </c>
      <c r="E6" s="11">
        <f t="shared" si="0"/>
        <v>272.12</v>
      </c>
      <c r="F6" s="11">
        <f t="shared" si="1"/>
        <v>90.706666666666663</v>
      </c>
      <c r="G6" s="11">
        <f>STDEV(B6:D6)</f>
        <v>1.2797004857908496</v>
      </c>
      <c r="I6" s="19" t="s">
        <v>51</v>
      </c>
      <c r="J6" s="19">
        <f>L14-1</f>
        <v>2</v>
      </c>
      <c r="K6" s="6">
        <f>(((B20^2)+(C20^2)+(D20^2))/9)-J11</f>
        <v>25.734318518516375</v>
      </c>
      <c r="L6" s="6">
        <f t="shared" si="3"/>
        <v>12.867159259258187</v>
      </c>
      <c r="M6" s="6">
        <f>L6/L8</f>
        <v>10.742393415009969</v>
      </c>
      <c r="N6" s="19">
        <v>3.63</v>
      </c>
      <c r="O6" s="19">
        <v>6.23</v>
      </c>
      <c r="P6" s="2" t="str">
        <f>IF(M6&lt;N6,"tn",IF(M6&lt;O6,"*","**"))</f>
        <v>**</v>
      </c>
    </row>
    <row r="7" spans="1:16" ht="15.75" x14ac:dyDescent="0.25">
      <c r="A7" s="2" t="s">
        <v>41</v>
      </c>
      <c r="B7" s="2">
        <v>91.13</v>
      </c>
      <c r="C7" s="2">
        <v>92.64</v>
      </c>
      <c r="D7" s="2">
        <v>91.46</v>
      </c>
      <c r="E7" s="11">
        <f t="shared" si="0"/>
        <v>275.22999999999996</v>
      </c>
      <c r="F7" s="11">
        <f t="shared" si="1"/>
        <v>91.743333333333325</v>
      </c>
      <c r="G7" s="11">
        <f t="shared" si="2"/>
        <v>0.79387236589601629</v>
      </c>
      <c r="I7" s="19" t="s">
        <v>73</v>
      </c>
      <c r="J7" s="19">
        <f>(L13-1)*(L14-1)</f>
        <v>4</v>
      </c>
      <c r="K7" s="6">
        <f>K4-K5-K6</f>
        <v>4.2676370370318182</v>
      </c>
      <c r="L7" s="6">
        <f t="shared" si="3"/>
        <v>1.0669092592579545</v>
      </c>
      <c r="M7" s="6">
        <f>L7/L8</f>
        <v>0.89072955188763003</v>
      </c>
      <c r="N7" s="19">
        <v>3.01</v>
      </c>
      <c r="O7" s="19">
        <v>4.7699999999999996</v>
      </c>
      <c r="P7" s="2" t="str">
        <f>IF(M7&lt;N7,"tn",IF(M7&lt;O7,"*","**"))</f>
        <v>tn</v>
      </c>
    </row>
    <row r="8" spans="1:16" ht="15.75" x14ac:dyDescent="0.25">
      <c r="A8" s="2" t="s">
        <v>42</v>
      </c>
      <c r="B8" s="2">
        <v>92.84</v>
      </c>
      <c r="C8" s="2">
        <v>90.21</v>
      </c>
      <c r="D8" s="2">
        <v>92.38</v>
      </c>
      <c r="E8" s="11">
        <f t="shared" si="0"/>
        <v>275.43</v>
      </c>
      <c r="F8" s="11">
        <f t="shared" si="1"/>
        <v>91.81</v>
      </c>
      <c r="G8" s="11">
        <f>STDEV(B8:D8)</f>
        <v>1.4045995870709955</v>
      </c>
      <c r="I8" s="19" t="s">
        <v>74</v>
      </c>
      <c r="J8" s="19">
        <f>(L11-1)*(L12-1)</f>
        <v>16</v>
      </c>
      <c r="K8" s="20">
        <f>J15</f>
        <v>19.164681481546722</v>
      </c>
      <c r="L8" s="6">
        <f t="shared" si="3"/>
        <v>1.1977925925966701</v>
      </c>
    </row>
    <row r="9" spans="1:16" ht="15.75" x14ac:dyDescent="0.25">
      <c r="A9" s="2" t="s">
        <v>43</v>
      </c>
      <c r="B9" s="2">
        <v>92.97</v>
      </c>
      <c r="C9" s="2">
        <v>93.43</v>
      </c>
      <c r="D9" s="2">
        <v>92.89</v>
      </c>
      <c r="E9" s="11">
        <f t="shared" si="0"/>
        <v>279.29000000000002</v>
      </c>
      <c r="F9" s="11">
        <f t="shared" si="1"/>
        <v>93.096666666666678</v>
      </c>
      <c r="G9" s="11">
        <f>STDEV(B9:D9)</f>
        <v>0.29143323992526254</v>
      </c>
      <c r="I9" s="19" t="s">
        <v>52</v>
      </c>
      <c r="J9" s="19">
        <f>J3+J4+J8</f>
        <v>26</v>
      </c>
      <c r="K9" s="6">
        <f>J12</f>
        <v>58.532762962917332</v>
      </c>
    </row>
    <row r="10" spans="1:16" ht="15.75" x14ac:dyDescent="0.25">
      <c r="A10" s="2" t="s">
        <v>44</v>
      </c>
      <c r="B10" s="2">
        <v>92.62</v>
      </c>
      <c r="C10" s="2">
        <v>93.13</v>
      </c>
      <c r="D10" s="2">
        <v>92.32</v>
      </c>
      <c r="E10" s="11">
        <f t="shared" si="0"/>
        <v>278.07</v>
      </c>
      <c r="F10" s="11">
        <f t="shared" si="1"/>
        <v>92.69</v>
      </c>
      <c r="G10" s="11">
        <f t="shared" si="2"/>
        <v>0.40951190458886561</v>
      </c>
    </row>
    <row r="11" spans="1:16" ht="15.75" x14ac:dyDescent="0.25">
      <c r="A11" s="2" t="s">
        <v>45</v>
      </c>
      <c r="B11" s="2">
        <v>91.64</v>
      </c>
      <c r="C11" s="2">
        <v>91.66</v>
      </c>
      <c r="D11" s="2">
        <v>92.24</v>
      </c>
      <c r="E11" s="11">
        <f t="shared" si="0"/>
        <v>275.54000000000002</v>
      </c>
      <c r="F11" s="11">
        <f t="shared" si="1"/>
        <v>91.846666666666678</v>
      </c>
      <c r="G11" s="11">
        <f t="shared" si="2"/>
        <v>0.34078341117685268</v>
      </c>
      <c r="I11" s="22" t="s">
        <v>75</v>
      </c>
      <c r="J11" s="6">
        <f>(E12^2)/(L11*L12)</f>
        <v>225423.49573703707</v>
      </c>
      <c r="K11" s="21" t="s">
        <v>80</v>
      </c>
      <c r="L11" s="14">
        <v>9</v>
      </c>
    </row>
    <row r="12" spans="1:16" ht="15.75" x14ac:dyDescent="0.25">
      <c r="A12" s="5" t="s">
        <v>34</v>
      </c>
      <c r="B12" s="11">
        <f>SUM(B3:B11)</f>
        <v>826.24</v>
      </c>
      <c r="C12" s="11">
        <f>SUM(C3:C11)</f>
        <v>815.29</v>
      </c>
      <c r="D12" s="2">
        <f>SUM(D3:D11)</f>
        <v>825.54</v>
      </c>
      <c r="E12" s="37">
        <f>SUM(E3:E11)</f>
        <v>2467.0700000000002</v>
      </c>
      <c r="F12" s="11">
        <f>AVERAGE(F3:F11)</f>
        <v>91.372962962962958</v>
      </c>
      <c r="I12" s="22" t="s">
        <v>76</v>
      </c>
      <c r="J12" s="26">
        <f>SUMSQ(B3:D11)-J11</f>
        <v>58.532762962917332</v>
      </c>
      <c r="K12" s="21" t="s">
        <v>81</v>
      </c>
      <c r="L12" s="14">
        <v>3</v>
      </c>
    </row>
    <row r="13" spans="1:16" ht="15.75" x14ac:dyDescent="0.25">
      <c r="I13" s="22" t="s">
        <v>77</v>
      </c>
      <c r="J13" s="26">
        <f>(((B12^2)+(C12^2)+(D12^2))/9)-J11</f>
        <v>8.3501851851469837</v>
      </c>
      <c r="K13" s="21" t="s">
        <v>50</v>
      </c>
      <c r="L13" s="14">
        <v>3</v>
      </c>
    </row>
    <row r="14" spans="1:16" ht="15.75" x14ac:dyDescent="0.25">
      <c r="A14" s="7" t="s">
        <v>49</v>
      </c>
      <c r="B14" s="7"/>
      <c r="C14" s="8"/>
      <c r="D14" s="8"/>
      <c r="E14" s="8"/>
      <c r="I14" s="22" t="s">
        <v>78</v>
      </c>
      <c r="J14" s="26">
        <f>(((E3^2)+(E4^2)+(E5^2)+(E6^2)+(E7^2)+(E8^2)+(E9^2)+(E10^2)+(E11^2))/3)-J11</f>
        <v>31.017896296223626</v>
      </c>
      <c r="K14" s="21" t="s">
        <v>51</v>
      </c>
      <c r="L14" s="14">
        <v>3</v>
      </c>
    </row>
    <row r="15" spans="1:16" ht="15.75" x14ac:dyDescent="0.25">
      <c r="A15" s="136" t="s">
        <v>50</v>
      </c>
      <c r="B15" s="136" t="s">
        <v>51</v>
      </c>
      <c r="C15" s="136"/>
      <c r="D15" s="136"/>
      <c r="E15" s="136" t="s">
        <v>52</v>
      </c>
      <c r="F15" s="137" t="s">
        <v>60</v>
      </c>
      <c r="I15" s="22" t="s">
        <v>79</v>
      </c>
      <c r="J15" s="26">
        <f>J12-J13-J14</f>
        <v>19.164681481546722</v>
      </c>
      <c r="K15" s="25"/>
      <c r="L15" s="25"/>
    </row>
    <row r="16" spans="1:16" ht="15.75" x14ac:dyDescent="0.25">
      <c r="A16" s="136"/>
      <c r="B16" s="9" t="s">
        <v>54</v>
      </c>
      <c r="C16" s="9" t="s">
        <v>55</v>
      </c>
      <c r="D16" s="9" t="s">
        <v>56</v>
      </c>
      <c r="E16" s="136"/>
      <c r="F16" s="138"/>
    </row>
    <row r="17" spans="1:13" ht="15.75" x14ac:dyDescent="0.25">
      <c r="A17" s="15" t="s">
        <v>57</v>
      </c>
      <c r="B17" s="10">
        <f>E3</f>
        <v>269.95999999999998</v>
      </c>
      <c r="C17" s="10">
        <f>E6</f>
        <v>272.12</v>
      </c>
      <c r="D17" s="10">
        <f>E9</f>
        <v>279.29000000000002</v>
      </c>
      <c r="E17" s="10">
        <f>SUM(B17:D17)</f>
        <v>821.36999999999989</v>
      </c>
      <c r="F17" s="6">
        <f>E17/9</f>
        <v>91.263333333333321</v>
      </c>
      <c r="I17" s="101" t="s">
        <v>120</v>
      </c>
      <c r="J17" s="77" t="s">
        <v>121</v>
      </c>
      <c r="K17" s="80" t="s">
        <v>122</v>
      </c>
    </row>
    <row r="18" spans="1:13" ht="15.75" x14ac:dyDescent="0.25">
      <c r="A18" s="15" t="s">
        <v>58</v>
      </c>
      <c r="B18" s="11">
        <f>E4</f>
        <v>271.51</v>
      </c>
      <c r="C18" s="10">
        <f>E7</f>
        <v>275.22999999999996</v>
      </c>
      <c r="D18" s="10">
        <f>E10</f>
        <v>278.07</v>
      </c>
      <c r="E18" s="10">
        <f t="shared" ref="E18:E19" si="4">SUM(B18:D18)</f>
        <v>824.81</v>
      </c>
      <c r="F18" s="6">
        <f>E18/9</f>
        <v>91.645555555555546</v>
      </c>
      <c r="I18" s="81">
        <f>SQRT(L8/L11)</f>
        <v>0.36481237073881478</v>
      </c>
      <c r="J18" s="81">
        <v>3.65</v>
      </c>
      <c r="K18" s="114">
        <f>I18*J18</f>
        <v>1.3315651531966739</v>
      </c>
    </row>
    <row r="19" spans="1:13" ht="15.75" x14ac:dyDescent="0.25">
      <c r="A19" s="15" t="s">
        <v>59</v>
      </c>
      <c r="B19" s="11">
        <f>E5</f>
        <v>269.91999999999996</v>
      </c>
      <c r="C19" s="10">
        <f>E8</f>
        <v>275.43</v>
      </c>
      <c r="D19" s="10">
        <f>E11</f>
        <v>275.54000000000002</v>
      </c>
      <c r="E19" s="10">
        <f t="shared" si="4"/>
        <v>820.88999999999987</v>
      </c>
      <c r="F19" s="6">
        <f>E19/9</f>
        <v>91.20999999999998</v>
      </c>
      <c r="I19" s="83" t="s">
        <v>123</v>
      </c>
      <c r="J19" s="113">
        <f>K18</f>
        <v>1.3315651531966739</v>
      </c>
      <c r="K19" s="81"/>
    </row>
    <row r="20" spans="1:13" ht="15.75" x14ac:dyDescent="0.25">
      <c r="A20" s="15" t="s">
        <v>52</v>
      </c>
      <c r="B20" s="11">
        <f>SUM(B17:B19)</f>
        <v>811.39</v>
      </c>
      <c r="C20" s="11">
        <f t="shared" ref="C20" si="5">SUM(C17:C19)</f>
        <v>822.78</v>
      </c>
      <c r="D20" s="11">
        <f>SUM(D17:D19)</f>
        <v>832.90000000000009</v>
      </c>
      <c r="E20" s="12">
        <f>SUM(E17:E19)</f>
        <v>2467.0699999999997</v>
      </c>
      <c r="F20" s="6"/>
      <c r="I20" s="81"/>
      <c r="J20" s="81"/>
      <c r="K20" s="81"/>
    </row>
    <row r="21" spans="1:13" ht="15.75" x14ac:dyDescent="0.25">
      <c r="A21" s="16" t="s">
        <v>53</v>
      </c>
      <c r="B21" s="6">
        <f>B20/9</f>
        <v>90.154444444444437</v>
      </c>
      <c r="C21" s="6">
        <f>C20/9</f>
        <v>91.42</v>
      </c>
      <c r="D21" s="6">
        <f>D20/9</f>
        <v>92.544444444444451</v>
      </c>
      <c r="I21" s="100" t="s">
        <v>124</v>
      </c>
      <c r="J21" s="100" t="s">
        <v>125</v>
      </c>
      <c r="K21" s="100" t="s">
        <v>126</v>
      </c>
      <c r="L21" s="14" t="s">
        <v>131</v>
      </c>
      <c r="M21" s="14" t="s">
        <v>132</v>
      </c>
    </row>
    <row r="22" spans="1:13" ht="15.75" x14ac:dyDescent="0.25">
      <c r="I22" s="2" t="s">
        <v>54</v>
      </c>
      <c r="J22" s="11">
        <f>B21</f>
        <v>90.154444444444437</v>
      </c>
      <c r="K22" s="2" t="s">
        <v>127</v>
      </c>
      <c r="L22" s="106">
        <f>J22+K18</f>
        <v>91.486009597641115</v>
      </c>
      <c r="M22" s="67"/>
    </row>
    <row r="23" spans="1:13" ht="15.75" x14ac:dyDescent="0.25">
      <c r="I23" s="2" t="s">
        <v>55</v>
      </c>
      <c r="J23" s="11">
        <f>C21</f>
        <v>91.42</v>
      </c>
      <c r="K23" s="2" t="s">
        <v>148</v>
      </c>
      <c r="L23" s="106">
        <f>J23+K18</f>
        <v>92.75156515319668</v>
      </c>
      <c r="M23" s="106"/>
    </row>
    <row r="24" spans="1:13" ht="15.75" x14ac:dyDescent="0.25">
      <c r="I24" s="2" t="s">
        <v>56</v>
      </c>
      <c r="J24" s="11">
        <f>D21</f>
        <v>92.544444444444451</v>
      </c>
      <c r="K24" s="2" t="s">
        <v>128</v>
      </c>
      <c r="L24" s="106">
        <f>J24+K18</f>
        <v>93.876009597641129</v>
      </c>
      <c r="M24" s="106">
        <f>J24-K18</f>
        <v>91.212879291247773</v>
      </c>
    </row>
  </sheetData>
  <mergeCells count="9">
    <mergeCell ref="G1:G2"/>
    <mergeCell ref="E1:E2"/>
    <mergeCell ref="F1:F2"/>
    <mergeCell ref="A15:A16"/>
    <mergeCell ref="B15:D15"/>
    <mergeCell ref="E15:E16"/>
    <mergeCell ref="F15:F16"/>
    <mergeCell ref="A1:A2"/>
    <mergeCell ref="B1:D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0"/>
  <sheetViews>
    <sheetView workbookViewId="0">
      <selection activeCell="I2" sqref="I2:P9"/>
    </sheetView>
  </sheetViews>
  <sheetFormatPr defaultRowHeight="15" x14ac:dyDescent="0.25"/>
  <cols>
    <col min="1" max="1" width="17" customWidth="1"/>
    <col min="5" max="5" width="11.140625" customWidth="1"/>
    <col min="6" max="6" width="11.5703125" customWidth="1"/>
    <col min="9" max="9" width="16.85546875" customWidth="1"/>
    <col min="10" max="10" width="13.5703125" customWidth="1"/>
    <col min="11" max="11" width="16.42578125" customWidth="1"/>
  </cols>
  <sheetData>
    <row r="1" spans="1:16" ht="15.75" x14ac:dyDescent="0.25">
      <c r="A1" s="133" t="s">
        <v>36</v>
      </c>
      <c r="B1" s="139" t="s">
        <v>61</v>
      </c>
      <c r="C1" s="140"/>
      <c r="D1" s="141"/>
      <c r="E1" s="133" t="s">
        <v>34</v>
      </c>
      <c r="F1" s="133" t="s">
        <v>60</v>
      </c>
      <c r="G1" s="137" t="s">
        <v>35</v>
      </c>
      <c r="I1" s="18" t="s">
        <v>62</v>
      </c>
      <c r="J1" s="8"/>
      <c r="K1" s="8"/>
      <c r="L1" s="8"/>
      <c r="M1" s="8"/>
      <c r="N1" s="8"/>
      <c r="O1" s="8"/>
      <c r="P1" s="8"/>
    </row>
    <row r="2" spans="1:16" ht="15.75" x14ac:dyDescent="0.25">
      <c r="A2" s="134"/>
      <c r="B2" s="14" t="s">
        <v>46</v>
      </c>
      <c r="C2" s="14" t="s">
        <v>47</v>
      </c>
      <c r="D2" s="14" t="s">
        <v>48</v>
      </c>
      <c r="E2" s="134"/>
      <c r="F2" s="134"/>
      <c r="G2" s="144"/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68</v>
      </c>
      <c r="O2" s="2" t="s">
        <v>69</v>
      </c>
      <c r="P2" s="2" t="s">
        <v>70</v>
      </c>
    </row>
    <row r="3" spans="1:16" ht="15.75" x14ac:dyDescent="0.25">
      <c r="A3" s="2" t="s">
        <v>37</v>
      </c>
      <c r="B3" s="2">
        <v>4.93</v>
      </c>
      <c r="C3" s="2">
        <v>6.98</v>
      </c>
      <c r="D3" s="2">
        <v>5.04</v>
      </c>
      <c r="E3" s="2">
        <f>SUM(B3:D3)</f>
        <v>16.95</v>
      </c>
      <c r="F3" s="2">
        <f>AVERAGE(B3:D3)</f>
        <v>5.6499999999999995</v>
      </c>
      <c r="G3" s="11">
        <f>STDEV(B3:D3)</f>
        <v>1.1531261856362509</v>
      </c>
      <c r="I3" s="19" t="s">
        <v>71</v>
      </c>
      <c r="J3" s="19">
        <f>L12-1</f>
        <v>2</v>
      </c>
      <c r="K3" s="6">
        <f>J13</f>
        <v>0.94762222222215087</v>
      </c>
      <c r="L3" s="6">
        <f>K3/J3</f>
        <v>0.47381111111107543</v>
      </c>
      <c r="M3" s="6">
        <f>L3/L8</f>
        <v>1.8061510279066217</v>
      </c>
      <c r="N3" s="19">
        <v>3.63</v>
      </c>
      <c r="O3" s="19">
        <v>6.23</v>
      </c>
      <c r="P3" s="2" t="str">
        <f>IF(M3&lt;N3,"tn",IF(M3&lt;O3,"*","**"))</f>
        <v>tn</v>
      </c>
    </row>
    <row r="4" spans="1:16" ht="15.75" x14ac:dyDescent="0.25">
      <c r="A4" s="2" t="s">
        <v>38</v>
      </c>
      <c r="B4" s="2">
        <v>4.51</v>
      </c>
      <c r="C4" s="2">
        <v>4.84</v>
      </c>
      <c r="D4" s="2">
        <v>4.08</v>
      </c>
      <c r="E4" s="2">
        <f t="shared" ref="E4:E11" si="0">SUM(B4:D4)</f>
        <v>13.43</v>
      </c>
      <c r="F4" s="11">
        <f t="shared" ref="F4:F10" si="1">AVERAGE(B4:D4)</f>
        <v>4.4766666666666666</v>
      </c>
      <c r="G4" s="11">
        <f t="shared" ref="G4:G11" si="2">STDEV(B4:D4)</f>
        <v>0.38109491381194427</v>
      </c>
      <c r="I4" s="19" t="s">
        <v>72</v>
      </c>
      <c r="J4" s="19">
        <f>L11-1</f>
        <v>8</v>
      </c>
      <c r="K4" s="6">
        <f>J14</f>
        <v>12.200266666666607</v>
      </c>
      <c r="L4" s="6">
        <f t="shared" ref="L4:L8" si="3">K4/J4</f>
        <v>1.5250333333333259</v>
      </c>
      <c r="M4" s="6">
        <f>L4/L8</f>
        <v>5.8133725824469433</v>
      </c>
      <c r="N4" s="19">
        <v>2.59</v>
      </c>
      <c r="O4" s="19">
        <v>3.89</v>
      </c>
      <c r="P4" s="2" t="str">
        <f>IF(M4&lt;N4,"tn",IF(M4&lt;O4,"*","**"))</f>
        <v>**</v>
      </c>
    </row>
    <row r="5" spans="1:16" ht="15.75" x14ac:dyDescent="0.25">
      <c r="A5" s="2" t="s">
        <v>39</v>
      </c>
      <c r="B5" s="2">
        <v>4.3499999999999996</v>
      </c>
      <c r="C5" s="2">
        <v>4.2300000000000004</v>
      </c>
      <c r="D5" s="2">
        <v>4.26</v>
      </c>
      <c r="E5" s="2">
        <f t="shared" si="0"/>
        <v>12.84</v>
      </c>
      <c r="F5" s="2">
        <f t="shared" si="1"/>
        <v>4.28</v>
      </c>
      <c r="G5" s="11">
        <f>STDEV(B5:D5)</f>
        <v>6.2449979983983647E-2</v>
      </c>
      <c r="I5" s="19" t="s">
        <v>50</v>
      </c>
      <c r="J5" s="19">
        <f>L13-1</f>
        <v>2</v>
      </c>
      <c r="K5" s="6">
        <f>(((E17^2)+(E18^2)+(E19^2))/9)-J11</f>
        <v>4.5326222222220736</v>
      </c>
      <c r="L5" s="6">
        <f>K5/J5</f>
        <v>2.2663111111110368</v>
      </c>
      <c r="M5" s="6">
        <f>L5/L8</f>
        <v>8.6390969880185136</v>
      </c>
      <c r="N5" s="19">
        <v>3.63</v>
      </c>
      <c r="O5" s="19">
        <v>6.23</v>
      </c>
      <c r="P5" s="2" t="str">
        <f>IF(M5&lt;N5,"tn",IF(M5&lt;O5,"*","**"))</f>
        <v>**</v>
      </c>
    </row>
    <row r="6" spans="1:16" ht="15.75" x14ac:dyDescent="0.25">
      <c r="A6" s="2" t="s">
        <v>40</v>
      </c>
      <c r="B6" s="11">
        <v>4.2</v>
      </c>
      <c r="C6" s="2">
        <v>5.35</v>
      </c>
      <c r="D6" s="2">
        <v>4.3099999999999996</v>
      </c>
      <c r="E6" s="2">
        <f t="shared" si="0"/>
        <v>13.86</v>
      </c>
      <c r="F6" s="2">
        <f t="shared" si="1"/>
        <v>4.62</v>
      </c>
      <c r="G6" s="11">
        <f t="shared" si="2"/>
        <v>0.63458647952820102</v>
      </c>
      <c r="I6" s="19" t="s">
        <v>51</v>
      </c>
      <c r="J6" s="19">
        <f>L14-1</f>
        <v>2</v>
      </c>
      <c r="K6" s="6">
        <f>(((B20^2)+(C20^2)+(D20^2))/9)-J11</f>
        <v>6.6260222222221046</v>
      </c>
      <c r="L6" s="6">
        <f t="shared" si="3"/>
        <v>3.3130111111110523</v>
      </c>
      <c r="M6" s="6">
        <f>L6/L8</f>
        <v>12.629079993011192</v>
      </c>
      <c r="N6" s="19">
        <v>3.63</v>
      </c>
      <c r="O6" s="19">
        <v>6.23</v>
      </c>
      <c r="P6" s="2" t="str">
        <f>IF(M6&lt;N6,"tn",IF(M6&lt;O6,"*","**"))</f>
        <v>**</v>
      </c>
    </row>
    <row r="7" spans="1:16" ht="15.75" x14ac:dyDescent="0.25">
      <c r="A7" s="2" t="s">
        <v>41</v>
      </c>
      <c r="B7" s="2">
        <v>3.82</v>
      </c>
      <c r="C7" s="2">
        <v>3.75</v>
      </c>
      <c r="D7" s="2">
        <v>4.1399999999999997</v>
      </c>
      <c r="E7" s="2">
        <f t="shared" si="0"/>
        <v>11.71</v>
      </c>
      <c r="F7" s="11">
        <f t="shared" si="1"/>
        <v>3.9033333333333338</v>
      </c>
      <c r="G7" s="11">
        <f>STDEV(B7:D7)</f>
        <v>0.20792626898334243</v>
      </c>
      <c r="I7" s="19" t="s">
        <v>73</v>
      </c>
      <c r="J7" s="19">
        <f>(L13-1)*(L14-1)</f>
        <v>4</v>
      </c>
      <c r="K7" s="6">
        <f>K4-K5-K6</f>
        <v>1.0416222222224292</v>
      </c>
      <c r="L7" s="6">
        <f t="shared" si="3"/>
        <v>0.26040555555560729</v>
      </c>
      <c r="M7" s="6">
        <f>L7/L8</f>
        <v>0.99265667437903371</v>
      </c>
      <c r="N7" s="19">
        <v>3.01</v>
      </c>
      <c r="O7" s="19">
        <v>4.7699999999999996</v>
      </c>
      <c r="P7" s="2" t="str">
        <f>IF(M7&lt;N7,"tn",IF(M7&lt;O7,"*","**"))</f>
        <v>tn</v>
      </c>
    </row>
    <row r="8" spans="1:16" ht="15.75" x14ac:dyDescent="0.25">
      <c r="A8" s="2" t="s">
        <v>42</v>
      </c>
      <c r="B8" s="2">
        <v>3.63</v>
      </c>
      <c r="C8" s="2">
        <v>3.33</v>
      </c>
      <c r="D8" s="2">
        <v>3.41</v>
      </c>
      <c r="E8" s="2">
        <f t="shared" si="0"/>
        <v>10.370000000000001</v>
      </c>
      <c r="F8" s="11">
        <f t="shared" si="1"/>
        <v>3.456666666666667</v>
      </c>
      <c r="G8" s="11">
        <f t="shared" si="2"/>
        <v>0.15534906930308046</v>
      </c>
      <c r="I8" s="19" t="s">
        <v>74</v>
      </c>
      <c r="J8" s="19">
        <f>(L11-1)*(L12-1)</f>
        <v>16</v>
      </c>
      <c r="K8" s="20">
        <f>J15</f>
        <v>4.1973111111111052</v>
      </c>
      <c r="L8" s="6">
        <f t="shared" si="3"/>
        <v>0.26233194444444408</v>
      </c>
    </row>
    <row r="9" spans="1:16" ht="15.75" x14ac:dyDescent="0.25">
      <c r="A9" s="2" t="s">
        <v>43</v>
      </c>
      <c r="B9" s="2">
        <v>4.29</v>
      </c>
      <c r="C9" s="2">
        <v>3.67</v>
      </c>
      <c r="D9" s="11">
        <v>3.5</v>
      </c>
      <c r="E9" s="2">
        <f t="shared" si="0"/>
        <v>11.46</v>
      </c>
      <c r="F9" s="2">
        <f t="shared" si="1"/>
        <v>3.8200000000000003</v>
      </c>
      <c r="G9" s="11">
        <f t="shared" si="2"/>
        <v>0.41581245772583586</v>
      </c>
      <c r="I9" s="19" t="s">
        <v>52</v>
      </c>
      <c r="J9" s="19">
        <f>J3+J4+J8</f>
        <v>26</v>
      </c>
      <c r="K9" s="6">
        <f>J12</f>
        <v>17.345199999999863</v>
      </c>
    </row>
    <row r="10" spans="1:16" ht="15.75" x14ac:dyDescent="0.25">
      <c r="A10" s="2" t="s">
        <v>44</v>
      </c>
      <c r="B10" s="2">
        <v>4.0199999999999996</v>
      </c>
      <c r="C10" s="2">
        <v>3.19</v>
      </c>
      <c r="D10" s="2">
        <v>3.52</v>
      </c>
      <c r="E10" s="2">
        <f t="shared" si="0"/>
        <v>10.729999999999999</v>
      </c>
      <c r="F10" s="11">
        <f t="shared" si="1"/>
        <v>3.5766666666666662</v>
      </c>
      <c r="G10" s="11">
        <f>STDEV(B10:D10)</f>
        <v>0.41789153297636117</v>
      </c>
    </row>
    <row r="11" spans="1:16" ht="15.75" x14ac:dyDescent="0.25">
      <c r="A11" s="2" t="s">
        <v>45</v>
      </c>
      <c r="B11" s="2">
        <v>3.47</v>
      </c>
      <c r="C11" s="2">
        <v>3.96</v>
      </c>
      <c r="D11" s="2">
        <v>2.91</v>
      </c>
      <c r="E11" s="2">
        <f t="shared" si="0"/>
        <v>10.34</v>
      </c>
      <c r="F11" s="11">
        <f>AVERAGE(B11:D11)</f>
        <v>3.4466666666666668</v>
      </c>
      <c r="G11" s="11">
        <f t="shared" si="2"/>
        <v>0.52538874496256027</v>
      </c>
      <c r="I11" s="22" t="s">
        <v>75</v>
      </c>
      <c r="J11" s="6">
        <f>(E12^2)/(L11*L12)</f>
        <v>462.0243000000001</v>
      </c>
      <c r="K11" s="21" t="s">
        <v>80</v>
      </c>
      <c r="L11" s="14">
        <v>9</v>
      </c>
    </row>
    <row r="12" spans="1:16" ht="15.75" x14ac:dyDescent="0.25">
      <c r="A12" s="5" t="s">
        <v>34</v>
      </c>
      <c r="B12" s="2">
        <f>SUM(B3:B11)</f>
        <v>37.22</v>
      </c>
      <c r="C12" s="2">
        <f>SUM(C3:C11)</f>
        <v>39.299999999999997</v>
      </c>
      <c r="D12" s="2">
        <f>SUM(D3:D11)</f>
        <v>35.17</v>
      </c>
      <c r="E12" s="38">
        <f>SUM(E3:E11)</f>
        <v>111.69000000000001</v>
      </c>
      <c r="F12" s="3">
        <f>AVERAGE(F3:F11)</f>
        <v>4.1366666666666667</v>
      </c>
      <c r="I12" s="22" t="s">
        <v>76</v>
      </c>
      <c r="J12" s="26">
        <f>SUMSQ(B3:D11)-J11</f>
        <v>17.345199999999863</v>
      </c>
      <c r="K12" s="21" t="s">
        <v>81</v>
      </c>
      <c r="L12" s="14">
        <v>3</v>
      </c>
    </row>
    <row r="13" spans="1:16" ht="15.75" x14ac:dyDescent="0.25">
      <c r="I13" s="22" t="s">
        <v>77</v>
      </c>
      <c r="J13" s="26">
        <f>(((B12^2)+(C12^2)+(D12^2))/9)-J11</f>
        <v>0.94762222222215087</v>
      </c>
      <c r="K13" s="21" t="s">
        <v>50</v>
      </c>
      <c r="L13" s="14">
        <v>3</v>
      </c>
    </row>
    <row r="14" spans="1:16" ht="15.75" x14ac:dyDescent="0.25">
      <c r="A14" s="7" t="s">
        <v>49</v>
      </c>
      <c r="B14" s="7"/>
      <c r="C14" s="8"/>
      <c r="D14" s="8"/>
      <c r="E14" s="8"/>
      <c r="I14" s="22" t="s">
        <v>78</v>
      </c>
      <c r="J14" s="26">
        <f>(((E3^2)+(E4^2)+(E5^2)+(E6^2)+(E7^2)+(E8^2)+(E9^2)+(E10^2)+(E11^2))/3)-J11</f>
        <v>12.200266666666607</v>
      </c>
      <c r="K14" s="21" t="s">
        <v>51</v>
      </c>
      <c r="L14" s="14">
        <v>3</v>
      </c>
    </row>
    <row r="15" spans="1:16" ht="15.75" x14ac:dyDescent="0.25">
      <c r="A15" s="136" t="s">
        <v>50</v>
      </c>
      <c r="B15" s="136" t="s">
        <v>51</v>
      </c>
      <c r="C15" s="136"/>
      <c r="D15" s="136"/>
      <c r="E15" s="136" t="s">
        <v>52</v>
      </c>
      <c r="F15" s="137" t="s">
        <v>60</v>
      </c>
      <c r="I15" s="22" t="s">
        <v>79</v>
      </c>
      <c r="J15" s="26">
        <f>J12-J13-J14</f>
        <v>4.1973111111111052</v>
      </c>
      <c r="K15" s="25"/>
      <c r="L15" s="25"/>
    </row>
    <row r="16" spans="1:16" ht="15.75" x14ac:dyDescent="0.25">
      <c r="A16" s="136"/>
      <c r="B16" s="9" t="s">
        <v>54</v>
      </c>
      <c r="C16" s="9" t="s">
        <v>55</v>
      </c>
      <c r="D16" s="9" t="s">
        <v>56</v>
      </c>
      <c r="E16" s="136"/>
      <c r="F16" s="138"/>
    </row>
    <row r="17" spans="1:13" ht="15.75" x14ac:dyDescent="0.25">
      <c r="A17" s="15" t="s">
        <v>57</v>
      </c>
      <c r="B17" s="10">
        <f>E3</f>
        <v>16.95</v>
      </c>
      <c r="C17" s="10">
        <f>E6</f>
        <v>13.86</v>
      </c>
      <c r="D17" s="10">
        <f>E9</f>
        <v>11.46</v>
      </c>
      <c r="E17" s="10">
        <f>SUM(B17:D17)</f>
        <v>42.269999999999996</v>
      </c>
      <c r="F17" s="6">
        <f>E17/9</f>
        <v>4.6966666666666663</v>
      </c>
      <c r="I17" s="8" t="s">
        <v>149</v>
      </c>
      <c r="J17" s="8"/>
      <c r="K17" s="8"/>
    </row>
    <row r="18" spans="1:13" ht="15.75" x14ac:dyDescent="0.25">
      <c r="A18" s="15" t="s">
        <v>58</v>
      </c>
      <c r="B18" s="11">
        <f>E4</f>
        <v>13.43</v>
      </c>
      <c r="C18" s="10">
        <f>E7</f>
        <v>11.71</v>
      </c>
      <c r="D18" s="10">
        <f>E10</f>
        <v>10.729999999999999</v>
      </c>
      <c r="E18" s="10">
        <f>SUM(B18:D18)</f>
        <v>35.869999999999997</v>
      </c>
      <c r="F18" s="6">
        <f>E18/9</f>
        <v>3.9855555555555551</v>
      </c>
      <c r="I18" s="101" t="s">
        <v>120</v>
      </c>
      <c r="J18" s="101" t="s">
        <v>121</v>
      </c>
      <c r="K18" s="101" t="s">
        <v>122</v>
      </c>
    </row>
    <row r="19" spans="1:13" ht="15.75" x14ac:dyDescent="0.25">
      <c r="A19" s="15" t="s">
        <v>59</v>
      </c>
      <c r="B19" s="11">
        <f>E5</f>
        <v>12.84</v>
      </c>
      <c r="C19" s="10">
        <f>E8</f>
        <v>10.370000000000001</v>
      </c>
      <c r="D19" s="10">
        <f>E11</f>
        <v>10.34</v>
      </c>
      <c r="E19" s="10">
        <f t="shared" ref="E19" si="4">SUM(B19:D19)</f>
        <v>33.549999999999997</v>
      </c>
      <c r="F19" s="6">
        <f>E19/9</f>
        <v>3.7277777777777774</v>
      </c>
      <c r="I19" s="67">
        <f>SQRT(L8/L11)</f>
        <v>0.17072783553703377</v>
      </c>
      <c r="J19" s="67">
        <v>3.65</v>
      </c>
      <c r="K19" s="112">
        <f>I19*J19</f>
        <v>0.62315659971017323</v>
      </c>
    </row>
    <row r="20" spans="1:13" ht="15.75" x14ac:dyDescent="0.25">
      <c r="A20" s="15" t="s">
        <v>52</v>
      </c>
      <c r="B20" s="11">
        <f>SUM(B17:B19)</f>
        <v>43.22</v>
      </c>
      <c r="C20" s="11">
        <f t="shared" ref="C20" si="5">SUM(C17:C19)</f>
        <v>35.94</v>
      </c>
      <c r="D20" s="11">
        <f>SUM(D17:D19)</f>
        <v>32.53</v>
      </c>
      <c r="E20" s="12">
        <f>SUM(E17:E19)</f>
        <v>111.68999999999998</v>
      </c>
      <c r="F20" s="6"/>
      <c r="I20" s="111" t="s">
        <v>123</v>
      </c>
      <c r="J20" s="116">
        <f>K19</f>
        <v>0.62315659971017323</v>
      </c>
    </row>
    <row r="21" spans="1:13" ht="15.75" x14ac:dyDescent="0.25">
      <c r="A21" s="16" t="s">
        <v>53</v>
      </c>
      <c r="B21" s="6">
        <f>B20/9</f>
        <v>4.8022222222222224</v>
      </c>
      <c r="C21" s="6">
        <f>C20/9</f>
        <v>3.9933333333333332</v>
      </c>
      <c r="D21" s="6">
        <f>D20/9</f>
        <v>3.6144444444444446</v>
      </c>
    </row>
    <row r="22" spans="1:13" ht="15.75" x14ac:dyDescent="0.25">
      <c r="I22" s="100" t="s">
        <v>124</v>
      </c>
      <c r="J22" s="100" t="s">
        <v>125</v>
      </c>
      <c r="K22" s="100" t="s">
        <v>126</v>
      </c>
      <c r="L22" s="100" t="s">
        <v>131</v>
      </c>
      <c r="M22" s="100" t="s">
        <v>132</v>
      </c>
    </row>
    <row r="23" spans="1:13" ht="15.75" x14ac:dyDescent="0.25">
      <c r="I23" s="2" t="s">
        <v>59</v>
      </c>
      <c r="J23" s="3">
        <f>F19</f>
        <v>3.7277777777777774</v>
      </c>
      <c r="K23" s="2" t="s">
        <v>127</v>
      </c>
      <c r="L23" s="3">
        <f>J23+J20</f>
        <v>4.3509343774879508</v>
      </c>
      <c r="M23" s="2"/>
    </row>
    <row r="24" spans="1:13" ht="15.75" x14ac:dyDescent="0.25">
      <c r="I24" s="2" t="s">
        <v>58</v>
      </c>
      <c r="J24" s="3">
        <f>F18</f>
        <v>3.9855555555555551</v>
      </c>
      <c r="K24" s="2" t="s">
        <v>127</v>
      </c>
      <c r="L24" s="3">
        <f>J24+J20</f>
        <v>4.608712155265728</v>
      </c>
      <c r="M24" s="3"/>
    </row>
    <row r="25" spans="1:13" ht="15.75" x14ac:dyDescent="0.25">
      <c r="I25" s="2" t="s">
        <v>57</v>
      </c>
      <c r="J25" s="3">
        <f>F17</f>
        <v>4.6966666666666663</v>
      </c>
      <c r="K25" s="2" t="s">
        <v>128</v>
      </c>
      <c r="L25" s="3">
        <f>J25+J20</f>
        <v>5.3198232663768392</v>
      </c>
      <c r="M25" s="3">
        <f>J25-J20</f>
        <v>4.0735100669564934</v>
      </c>
    </row>
    <row r="26" spans="1:13" ht="15.75" x14ac:dyDescent="0.25">
      <c r="I26" s="81"/>
      <c r="J26" s="81"/>
      <c r="K26" s="81"/>
      <c r="L26" s="81"/>
      <c r="M26" s="81"/>
    </row>
    <row r="27" spans="1:13" ht="15.75" x14ac:dyDescent="0.25">
      <c r="I27" s="100" t="s">
        <v>124</v>
      </c>
      <c r="J27" s="100" t="s">
        <v>125</v>
      </c>
      <c r="K27" s="100" t="s">
        <v>126</v>
      </c>
      <c r="L27" s="100" t="s">
        <v>131</v>
      </c>
      <c r="M27" s="100" t="s">
        <v>132</v>
      </c>
    </row>
    <row r="28" spans="1:13" ht="15.75" x14ac:dyDescent="0.25">
      <c r="I28" s="2" t="s">
        <v>56</v>
      </c>
      <c r="J28" s="3">
        <f>D21</f>
        <v>3.6144444444444446</v>
      </c>
      <c r="K28" s="2" t="s">
        <v>127</v>
      </c>
      <c r="L28" s="3">
        <f>J28+J20</f>
        <v>4.2376010441546175</v>
      </c>
      <c r="M28" s="2"/>
    </row>
    <row r="29" spans="1:13" ht="15.75" x14ac:dyDescent="0.25">
      <c r="I29" s="2" t="s">
        <v>55</v>
      </c>
      <c r="J29" s="3">
        <f>C21</f>
        <v>3.9933333333333332</v>
      </c>
      <c r="K29" s="2" t="s">
        <v>127</v>
      </c>
      <c r="L29" s="3">
        <f>J29+J21</f>
        <v>3.9933333333333332</v>
      </c>
      <c r="M29" s="3"/>
    </row>
    <row r="30" spans="1:13" ht="15.75" x14ac:dyDescent="0.25">
      <c r="I30" s="2" t="s">
        <v>54</v>
      </c>
      <c r="J30" s="3">
        <f>B21</f>
        <v>4.8022222222222224</v>
      </c>
      <c r="K30" s="2" t="s">
        <v>128</v>
      </c>
      <c r="L30" s="3">
        <f>J30+J20</f>
        <v>5.4253788219323953</v>
      </c>
      <c r="M30" s="3">
        <f>J30-J20</f>
        <v>4.1790656225120495</v>
      </c>
    </row>
  </sheetData>
  <mergeCells count="9">
    <mergeCell ref="G1:G2"/>
    <mergeCell ref="E1:E2"/>
    <mergeCell ref="F1:F2"/>
    <mergeCell ref="A15:A16"/>
    <mergeCell ref="B15:D15"/>
    <mergeCell ref="E15:E16"/>
    <mergeCell ref="F15:F16"/>
    <mergeCell ref="B1:D1"/>
    <mergeCell ref="A1:A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0"/>
  <sheetViews>
    <sheetView workbookViewId="0">
      <selection activeCell="I2" sqref="I2:P9"/>
    </sheetView>
  </sheetViews>
  <sheetFormatPr defaultRowHeight="15" x14ac:dyDescent="0.25"/>
  <cols>
    <col min="1" max="1" width="14.42578125" customWidth="1"/>
    <col min="5" max="5" width="10.5703125" customWidth="1"/>
    <col min="6" max="6" width="11.85546875" customWidth="1"/>
    <col min="9" max="9" width="17" customWidth="1"/>
    <col min="10" max="10" width="14.7109375" customWidth="1"/>
    <col min="11" max="11" width="16.5703125" customWidth="1"/>
  </cols>
  <sheetData>
    <row r="1" spans="1:16" ht="15.75" x14ac:dyDescent="0.25">
      <c r="A1" s="133" t="s">
        <v>36</v>
      </c>
      <c r="B1" s="139" t="s">
        <v>61</v>
      </c>
      <c r="C1" s="140"/>
      <c r="D1" s="141"/>
      <c r="E1" s="133" t="s">
        <v>34</v>
      </c>
      <c r="F1" s="133" t="s">
        <v>60</v>
      </c>
      <c r="G1" s="137" t="s">
        <v>35</v>
      </c>
      <c r="I1" s="18" t="s">
        <v>62</v>
      </c>
      <c r="J1" s="8"/>
      <c r="K1" s="8"/>
      <c r="L1" s="8"/>
      <c r="M1" s="8"/>
      <c r="N1" s="8"/>
      <c r="O1" s="8"/>
      <c r="P1" s="8"/>
    </row>
    <row r="2" spans="1:16" ht="15.75" x14ac:dyDescent="0.25">
      <c r="A2" s="134"/>
      <c r="B2" s="14" t="s">
        <v>46</v>
      </c>
      <c r="C2" s="14" t="s">
        <v>47</v>
      </c>
      <c r="D2" s="14" t="s">
        <v>48</v>
      </c>
      <c r="E2" s="134"/>
      <c r="F2" s="134"/>
      <c r="G2" s="144"/>
      <c r="I2" s="2" t="s">
        <v>63</v>
      </c>
      <c r="J2" s="2" t="s">
        <v>64</v>
      </c>
      <c r="K2" s="2" t="s">
        <v>65</v>
      </c>
      <c r="L2" s="2" t="s">
        <v>66</v>
      </c>
      <c r="M2" s="2" t="s">
        <v>67</v>
      </c>
      <c r="N2" s="2" t="s">
        <v>68</v>
      </c>
      <c r="O2" s="2" t="s">
        <v>69</v>
      </c>
      <c r="P2" s="2" t="s">
        <v>70</v>
      </c>
    </row>
    <row r="3" spans="1:16" ht="15.75" x14ac:dyDescent="0.25">
      <c r="A3" s="2" t="s">
        <v>37</v>
      </c>
      <c r="B3" s="2">
        <v>12.54</v>
      </c>
      <c r="C3" s="2">
        <v>14.36</v>
      </c>
      <c r="D3" s="2">
        <v>12.86</v>
      </c>
      <c r="E3" s="2">
        <f>SUM(B3:D3)</f>
        <v>39.76</v>
      </c>
      <c r="F3" s="11">
        <f>AVERAGE(B3:D3)</f>
        <v>13.253333333333332</v>
      </c>
      <c r="G3" s="11">
        <f>STDEV(B3:D3)</f>
        <v>0.97166523727739362</v>
      </c>
      <c r="I3" s="19" t="s">
        <v>71</v>
      </c>
      <c r="J3" s="19">
        <f>L12-1</f>
        <v>2</v>
      </c>
      <c r="K3" s="6">
        <f>J13</f>
        <v>1.212674074073675</v>
      </c>
      <c r="L3" s="6">
        <f>K3/J3</f>
        <v>0.6063370370368375</v>
      </c>
      <c r="M3" s="6">
        <f>L3/L8</f>
        <v>3.2345961965910672</v>
      </c>
      <c r="N3" s="19">
        <v>3.63</v>
      </c>
      <c r="O3" s="19">
        <v>6.23</v>
      </c>
      <c r="P3" s="2" t="str">
        <f>IF(M3&lt;N3,"tn",IF(M3&lt;O3,"*","**"))</f>
        <v>tn</v>
      </c>
    </row>
    <row r="4" spans="1:16" ht="15.75" x14ac:dyDescent="0.25">
      <c r="A4" s="2" t="s">
        <v>38</v>
      </c>
      <c r="B4" s="2">
        <v>11.67</v>
      </c>
      <c r="C4" s="2">
        <v>12.15</v>
      </c>
      <c r="D4" s="2">
        <v>11.38</v>
      </c>
      <c r="E4" s="11">
        <f t="shared" ref="E4:E11" si="0">SUM(B4:D4)</f>
        <v>35.200000000000003</v>
      </c>
      <c r="F4" s="11">
        <f t="shared" ref="F4:F11" si="1">AVERAGE(B4:D4)</f>
        <v>11.733333333333334</v>
      </c>
      <c r="G4" s="11">
        <f t="shared" ref="G4:G11" si="2">STDEV(B4:D4)</f>
        <v>0.38888730158406204</v>
      </c>
      <c r="I4" s="19" t="s">
        <v>72</v>
      </c>
      <c r="J4" s="19">
        <f>L11-1</f>
        <v>8</v>
      </c>
      <c r="K4" s="6">
        <f>J14</f>
        <v>19.776007407407633</v>
      </c>
      <c r="L4" s="6">
        <f t="shared" ref="L4:L8" si="3">K4/J4</f>
        <v>2.4720009259259541</v>
      </c>
      <c r="M4" s="6">
        <f>L4/L8</f>
        <v>13.187261052113335</v>
      </c>
      <c r="N4" s="19">
        <v>2.59</v>
      </c>
      <c r="O4" s="19">
        <v>3.89</v>
      </c>
      <c r="P4" s="2" t="str">
        <f>IF(M4&lt;N4,"tn",IF(M4&lt;O4,"*","**"))</f>
        <v>**</v>
      </c>
    </row>
    <row r="5" spans="1:16" ht="15.75" x14ac:dyDescent="0.25">
      <c r="A5" s="2" t="s">
        <v>39</v>
      </c>
      <c r="B5" s="2">
        <v>11.25</v>
      </c>
      <c r="C5" s="2">
        <v>11.44</v>
      </c>
      <c r="D5" s="2">
        <v>11.29</v>
      </c>
      <c r="E5" s="2">
        <f t="shared" si="0"/>
        <v>33.979999999999997</v>
      </c>
      <c r="F5" s="11">
        <f t="shared" si="1"/>
        <v>11.326666666666666</v>
      </c>
      <c r="G5" s="11">
        <f t="shared" si="2"/>
        <v>0.10016652800877801</v>
      </c>
      <c r="I5" s="19" t="s">
        <v>50</v>
      </c>
      <c r="J5" s="19">
        <f>L13-1</f>
        <v>2</v>
      </c>
      <c r="K5" s="6">
        <f>(((E17^2)+(E18^2)+(E19^2))/9)-J11</f>
        <v>13.545029629629425</v>
      </c>
      <c r="L5" s="6">
        <f>K5/J5</f>
        <v>6.7725148148147127</v>
      </c>
      <c r="M5" s="6">
        <f>L5/L8</f>
        <v>36.128999753029149</v>
      </c>
      <c r="N5" s="19">
        <v>3.63</v>
      </c>
      <c r="O5" s="19">
        <v>6.23</v>
      </c>
      <c r="P5" s="2" t="str">
        <f>IF(M5&lt;N5,"tn",IF(M5&lt;O5,"*","**"))</f>
        <v>**</v>
      </c>
    </row>
    <row r="6" spans="1:16" ht="15.75" x14ac:dyDescent="0.25">
      <c r="A6" s="2" t="s">
        <v>40</v>
      </c>
      <c r="B6" s="2">
        <v>12.14</v>
      </c>
      <c r="C6" s="2">
        <v>13.25</v>
      </c>
      <c r="D6" s="2">
        <v>12.23</v>
      </c>
      <c r="E6" s="2">
        <f t="shared" si="0"/>
        <v>37.620000000000005</v>
      </c>
      <c r="F6" s="11">
        <f t="shared" si="1"/>
        <v>12.540000000000001</v>
      </c>
      <c r="G6" s="11">
        <f t="shared" si="2"/>
        <v>0.61652250567193378</v>
      </c>
      <c r="I6" s="19" t="s">
        <v>51</v>
      </c>
      <c r="J6" s="19">
        <f>L14-1</f>
        <v>2</v>
      </c>
      <c r="K6" s="6">
        <f>(((B20^2)+(C20^2)+(D20^2))/9)-J11</f>
        <v>5.4787185185182352</v>
      </c>
      <c r="L6" s="6">
        <f t="shared" si="3"/>
        <v>2.7393592592591176</v>
      </c>
      <c r="M6" s="6">
        <f>L6/L8</f>
        <v>14.613524326995284</v>
      </c>
      <c r="N6" s="19">
        <v>3.63</v>
      </c>
      <c r="O6" s="19">
        <v>6.23</v>
      </c>
      <c r="P6" s="2" t="str">
        <f>IF(M6&lt;N6,"tn",IF(M6&lt;O6,"*","**"))</f>
        <v>**</v>
      </c>
    </row>
    <row r="7" spans="1:16" ht="15.75" x14ac:dyDescent="0.25">
      <c r="A7" s="2" t="s">
        <v>41</v>
      </c>
      <c r="B7" s="2">
        <v>10.99</v>
      </c>
      <c r="C7" s="11">
        <v>10.9</v>
      </c>
      <c r="D7" s="2">
        <v>11.24</v>
      </c>
      <c r="E7" s="2">
        <f t="shared" si="0"/>
        <v>33.130000000000003</v>
      </c>
      <c r="F7" s="11">
        <f t="shared" si="1"/>
        <v>11.043333333333335</v>
      </c>
      <c r="G7" s="11">
        <f t="shared" si="2"/>
        <v>0.17616280348965077</v>
      </c>
      <c r="I7" s="19" t="s">
        <v>73</v>
      </c>
      <c r="J7" s="19">
        <f>(L13-1)*(L14-1)</f>
        <v>4</v>
      </c>
      <c r="K7" s="6">
        <f>K4-K5-K6</f>
        <v>0.75225925925997217</v>
      </c>
      <c r="L7" s="6">
        <f t="shared" si="3"/>
        <v>0.18806481481499304</v>
      </c>
      <c r="M7" s="6">
        <f>L7/L8</f>
        <v>1.0032600642144549</v>
      </c>
      <c r="N7" s="19">
        <v>3.01</v>
      </c>
      <c r="O7" s="19">
        <v>4.7699999999999996</v>
      </c>
      <c r="P7" s="2" t="str">
        <f>IF(M7&lt;N7,"tn",IF(M7&lt;O7,"*","**"))</f>
        <v>tn</v>
      </c>
    </row>
    <row r="8" spans="1:16" ht="15.75" x14ac:dyDescent="0.25">
      <c r="A8" s="2" t="s">
        <v>42</v>
      </c>
      <c r="B8" s="2">
        <v>10.78</v>
      </c>
      <c r="C8" s="2">
        <v>10.37</v>
      </c>
      <c r="D8" s="2">
        <v>10.85</v>
      </c>
      <c r="E8" s="11">
        <f>SUM(B8:D8)</f>
        <v>32</v>
      </c>
      <c r="F8" s="11">
        <f t="shared" si="1"/>
        <v>10.666666666666666</v>
      </c>
      <c r="G8" s="11">
        <f t="shared" si="2"/>
        <v>0.25929391302792554</v>
      </c>
      <c r="I8" s="19" t="s">
        <v>74</v>
      </c>
      <c r="J8" s="19">
        <f>(L11-1)*(L12-1)</f>
        <v>16</v>
      </c>
      <c r="K8" s="20">
        <f>J15</f>
        <v>2.9992592592589062</v>
      </c>
      <c r="L8" s="6">
        <f t="shared" si="3"/>
        <v>0.18745370370368164</v>
      </c>
    </row>
    <row r="9" spans="1:16" ht="15.75" x14ac:dyDescent="0.25">
      <c r="A9" s="2" t="s">
        <v>43</v>
      </c>
      <c r="B9" s="2">
        <v>12.07</v>
      </c>
      <c r="C9" s="2">
        <v>11.72</v>
      </c>
      <c r="D9" s="2">
        <v>11.17</v>
      </c>
      <c r="E9" s="2">
        <f t="shared" si="0"/>
        <v>34.96</v>
      </c>
      <c r="F9" s="11">
        <f t="shared" si="1"/>
        <v>11.653333333333334</v>
      </c>
      <c r="G9" s="11">
        <f t="shared" si="2"/>
        <v>0.45368858629387354</v>
      </c>
      <c r="I9" s="19" t="s">
        <v>52</v>
      </c>
      <c r="J9" s="19">
        <f>J3+J4+J8</f>
        <v>26</v>
      </c>
      <c r="K9" s="6">
        <f>J12</f>
        <v>23.987940740740214</v>
      </c>
    </row>
    <row r="10" spans="1:16" ht="15.75" x14ac:dyDescent="0.25">
      <c r="A10" s="2" t="s">
        <v>44</v>
      </c>
      <c r="B10" s="2">
        <v>10.78</v>
      </c>
      <c r="C10" s="2">
        <v>11.04</v>
      </c>
      <c r="D10" s="2">
        <v>11.01</v>
      </c>
      <c r="E10" s="2">
        <f t="shared" si="0"/>
        <v>32.83</v>
      </c>
      <c r="F10" s="11">
        <f t="shared" si="1"/>
        <v>10.943333333333333</v>
      </c>
      <c r="G10" s="11">
        <f t="shared" si="2"/>
        <v>0.14224392195567914</v>
      </c>
    </row>
    <row r="11" spans="1:16" ht="15.75" x14ac:dyDescent="0.25">
      <c r="A11" s="2" t="s">
        <v>45</v>
      </c>
      <c r="B11" s="2">
        <v>10.09</v>
      </c>
      <c r="C11" s="2">
        <v>11.07</v>
      </c>
      <c r="D11" s="2">
        <v>10.17</v>
      </c>
      <c r="E11" s="2">
        <f t="shared" si="0"/>
        <v>31.33</v>
      </c>
      <c r="F11" s="11">
        <f t="shared" si="1"/>
        <v>10.443333333333333</v>
      </c>
      <c r="G11" s="11">
        <f t="shared" si="2"/>
        <v>0.54418134232380067</v>
      </c>
      <c r="I11" s="22" t="s">
        <v>75</v>
      </c>
      <c r="J11" s="6">
        <f>(E12^2)/(L11*L12)</f>
        <v>3577.8835592592595</v>
      </c>
      <c r="K11" s="21" t="s">
        <v>80</v>
      </c>
      <c r="L11" s="14">
        <v>9</v>
      </c>
    </row>
    <row r="12" spans="1:16" ht="15.75" x14ac:dyDescent="0.25">
      <c r="A12" s="5" t="s">
        <v>34</v>
      </c>
      <c r="B12" s="2">
        <f>SUM(B3:B11)</f>
        <v>102.31</v>
      </c>
      <c r="C12" s="2">
        <f>SUM(C3:C11)</f>
        <v>106.29999999999998</v>
      </c>
      <c r="D12" s="2">
        <f>SUM(D3:D11)</f>
        <v>102.20000000000002</v>
      </c>
      <c r="E12" s="38">
        <f>SUM(E3:E11)</f>
        <v>310.81</v>
      </c>
      <c r="F12" s="11">
        <f>AVERAGE(F3:F11)</f>
        <v>11.51148148148148</v>
      </c>
      <c r="I12" s="22" t="s">
        <v>76</v>
      </c>
      <c r="J12" s="26">
        <f>SUMSQ(B3:D11)-J11</f>
        <v>23.987940740740214</v>
      </c>
      <c r="K12" s="21" t="s">
        <v>81</v>
      </c>
      <c r="L12" s="14">
        <v>3</v>
      </c>
    </row>
    <row r="13" spans="1:16" ht="15.75" x14ac:dyDescent="0.25">
      <c r="I13" s="22" t="s">
        <v>77</v>
      </c>
      <c r="J13" s="26">
        <f>(((B12^2)+(C12^2)+(D12^2))/9)-J11</f>
        <v>1.212674074073675</v>
      </c>
      <c r="K13" s="21" t="s">
        <v>50</v>
      </c>
      <c r="L13" s="14">
        <v>3</v>
      </c>
    </row>
    <row r="14" spans="1:16" ht="15.75" x14ac:dyDescent="0.25">
      <c r="A14" s="7" t="s">
        <v>49</v>
      </c>
      <c r="B14" s="7"/>
      <c r="C14" s="8"/>
      <c r="D14" s="8"/>
      <c r="E14" s="8"/>
      <c r="I14" s="22" t="s">
        <v>78</v>
      </c>
      <c r="J14" s="26">
        <f>(((E3^2)+(E4^2)+(E5^2)+(E6^2)+(E7^2)+(E8^2)+(E9^2)+(E10^2)+(E11^2))/3)-J11</f>
        <v>19.776007407407633</v>
      </c>
      <c r="K14" s="21" t="s">
        <v>51</v>
      </c>
      <c r="L14" s="14">
        <v>3</v>
      </c>
    </row>
    <row r="15" spans="1:16" ht="15.75" x14ac:dyDescent="0.25">
      <c r="A15" s="136" t="s">
        <v>50</v>
      </c>
      <c r="B15" s="136" t="s">
        <v>51</v>
      </c>
      <c r="C15" s="136"/>
      <c r="D15" s="136"/>
      <c r="E15" s="136" t="s">
        <v>52</v>
      </c>
      <c r="F15" s="137" t="s">
        <v>60</v>
      </c>
      <c r="I15" s="22" t="s">
        <v>79</v>
      </c>
      <c r="J15" s="26">
        <f>J12-J13-J14</f>
        <v>2.9992592592589062</v>
      </c>
      <c r="K15" s="25"/>
      <c r="L15" s="25"/>
    </row>
    <row r="16" spans="1:16" ht="15.75" x14ac:dyDescent="0.25">
      <c r="A16" s="136"/>
      <c r="B16" s="9" t="s">
        <v>54</v>
      </c>
      <c r="C16" s="9" t="s">
        <v>55</v>
      </c>
      <c r="D16" s="9" t="s">
        <v>56</v>
      </c>
      <c r="E16" s="136"/>
      <c r="F16" s="138"/>
    </row>
    <row r="17" spans="1:13" ht="15.75" x14ac:dyDescent="0.25">
      <c r="A17" s="15" t="s">
        <v>57</v>
      </c>
      <c r="B17" s="10">
        <f>E3</f>
        <v>39.76</v>
      </c>
      <c r="C17" s="10">
        <f>E6</f>
        <v>37.620000000000005</v>
      </c>
      <c r="D17" s="10">
        <f>E9</f>
        <v>34.96</v>
      </c>
      <c r="E17" s="10">
        <f>SUM(B17:D17)</f>
        <v>112.34</v>
      </c>
      <c r="F17" s="6">
        <f>E17/9</f>
        <v>12.482222222222223</v>
      </c>
      <c r="I17" s="8" t="s">
        <v>149</v>
      </c>
      <c r="J17" s="8"/>
      <c r="K17" s="8"/>
    </row>
    <row r="18" spans="1:13" ht="15.75" x14ac:dyDescent="0.25">
      <c r="A18" s="15" t="s">
        <v>58</v>
      </c>
      <c r="B18" s="11">
        <f>E4</f>
        <v>35.200000000000003</v>
      </c>
      <c r="C18" s="10">
        <f>E7</f>
        <v>33.130000000000003</v>
      </c>
      <c r="D18" s="10">
        <f>E10</f>
        <v>32.83</v>
      </c>
      <c r="E18" s="10">
        <f t="shared" ref="E18:E19" si="4">SUM(B18:D18)</f>
        <v>101.16000000000001</v>
      </c>
      <c r="F18" s="6">
        <f>E18/9</f>
        <v>11.240000000000002</v>
      </c>
      <c r="I18" s="101" t="s">
        <v>120</v>
      </c>
      <c r="J18" s="101" t="s">
        <v>121</v>
      </c>
      <c r="K18" s="101" t="s">
        <v>122</v>
      </c>
    </row>
    <row r="19" spans="1:13" ht="15.75" x14ac:dyDescent="0.25">
      <c r="A19" s="15" t="s">
        <v>59</v>
      </c>
      <c r="B19" s="11">
        <f>E5</f>
        <v>33.979999999999997</v>
      </c>
      <c r="C19" s="10">
        <f>E8</f>
        <v>32</v>
      </c>
      <c r="D19" s="10">
        <f>E11</f>
        <v>31.33</v>
      </c>
      <c r="E19" s="10">
        <f t="shared" si="4"/>
        <v>97.309999999999988</v>
      </c>
      <c r="F19" s="6">
        <f>E19/9</f>
        <v>10.812222222222221</v>
      </c>
      <c r="I19" s="67">
        <f>SQRT(L8/L11)</f>
        <v>0.14431974674454315</v>
      </c>
      <c r="J19" s="67">
        <v>3.65</v>
      </c>
      <c r="K19" s="112">
        <f>I19*J19</f>
        <v>0.52676707561758251</v>
      </c>
    </row>
    <row r="20" spans="1:13" ht="15.75" x14ac:dyDescent="0.25">
      <c r="A20" s="15" t="s">
        <v>52</v>
      </c>
      <c r="B20" s="11">
        <f>SUM(B17:B19)</f>
        <v>108.94</v>
      </c>
      <c r="C20" s="11">
        <f t="shared" ref="C20" si="5">SUM(C17:C19)</f>
        <v>102.75</v>
      </c>
      <c r="D20" s="11">
        <f>SUM(D17:D19)</f>
        <v>99.11999999999999</v>
      </c>
      <c r="E20" s="12">
        <f>SUM(E17:E19)</f>
        <v>310.81</v>
      </c>
      <c r="F20" s="6"/>
      <c r="I20" s="111" t="s">
        <v>123</v>
      </c>
      <c r="J20" s="116">
        <f>K19</f>
        <v>0.52676707561758251</v>
      </c>
    </row>
    <row r="21" spans="1:13" ht="15.75" x14ac:dyDescent="0.25">
      <c r="A21" s="16" t="s">
        <v>53</v>
      </c>
      <c r="B21" s="6">
        <f>B20/9</f>
        <v>12.104444444444445</v>
      </c>
      <c r="C21" s="6">
        <f>C20/9</f>
        <v>11.416666666666666</v>
      </c>
      <c r="D21" s="6">
        <f>D20/9</f>
        <v>11.013333333333332</v>
      </c>
    </row>
    <row r="22" spans="1:13" ht="15.75" x14ac:dyDescent="0.25">
      <c r="I22" s="100" t="s">
        <v>124</v>
      </c>
      <c r="J22" s="100" t="s">
        <v>125</v>
      </c>
      <c r="K22" s="100" t="s">
        <v>126</v>
      </c>
      <c r="L22" s="100" t="s">
        <v>131</v>
      </c>
      <c r="M22" s="100" t="s">
        <v>132</v>
      </c>
    </row>
    <row r="23" spans="1:13" ht="15.75" x14ac:dyDescent="0.25">
      <c r="I23" s="2" t="s">
        <v>59</v>
      </c>
      <c r="J23" s="3">
        <f>F19</f>
        <v>10.812222222222221</v>
      </c>
      <c r="K23" s="2" t="s">
        <v>127</v>
      </c>
      <c r="L23" s="3">
        <f>J23+J20</f>
        <v>11.338989297839804</v>
      </c>
      <c r="M23" s="2"/>
    </row>
    <row r="24" spans="1:13" ht="15.75" x14ac:dyDescent="0.25">
      <c r="I24" s="2" t="s">
        <v>58</v>
      </c>
      <c r="J24" s="3">
        <f>F18</f>
        <v>11.240000000000002</v>
      </c>
      <c r="K24" s="2" t="s">
        <v>127</v>
      </c>
      <c r="L24" s="3">
        <f>J24+J20</f>
        <v>11.766767075617585</v>
      </c>
      <c r="M24" s="3"/>
    </row>
    <row r="25" spans="1:13" ht="15.75" x14ac:dyDescent="0.25">
      <c r="I25" s="2" t="s">
        <v>57</v>
      </c>
      <c r="J25" s="3">
        <f>F17</f>
        <v>12.482222222222223</v>
      </c>
      <c r="K25" s="2" t="s">
        <v>128</v>
      </c>
      <c r="L25" s="3">
        <f>J25+J20</f>
        <v>13.008989297839806</v>
      </c>
      <c r="M25" s="3">
        <f>J25-J20</f>
        <v>11.95545514660464</v>
      </c>
    </row>
    <row r="26" spans="1:13" ht="15.75" x14ac:dyDescent="0.25">
      <c r="I26" s="81"/>
      <c r="J26" s="81"/>
      <c r="K26" s="81"/>
      <c r="L26" s="81"/>
      <c r="M26" s="81"/>
    </row>
    <row r="27" spans="1:13" ht="15.75" x14ac:dyDescent="0.25">
      <c r="I27" s="100" t="s">
        <v>124</v>
      </c>
      <c r="J27" s="100" t="s">
        <v>125</v>
      </c>
      <c r="K27" s="100" t="s">
        <v>126</v>
      </c>
      <c r="L27" s="100" t="s">
        <v>131</v>
      </c>
      <c r="M27" s="100" t="s">
        <v>132</v>
      </c>
    </row>
    <row r="28" spans="1:13" ht="15.75" x14ac:dyDescent="0.25">
      <c r="I28" s="2" t="s">
        <v>56</v>
      </c>
      <c r="J28" s="3">
        <f>D21</f>
        <v>11.013333333333332</v>
      </c>
      <c r="K28" s="2" t="s">
        <v>127</v>
      </c>
      <c r="L28" s="3">
        <f>J28+J20</f>
        <v>11.540100408950915</v>
      </c>
      <c r="M28" s="2"/>
    </row>
    <row r="29" spans="1:13" ht="15.75" x14ac:dyDescent="0.25">
      <c r="I29" s="2" t="s">
        <v>55</v>
      </c>
      <c r="J29" s="3">
        <f>C21</f>
        <v>11.416666666666666</v>
      </c>
      <c r="K29" s="2" t="s">
        <v>127</v>
      </c>
      <c r="L29" s="3">
        <f>J29+J21</f>
        <v>11.416666666666666</v>
      </c>
      <c r="M29" s="3"/>
    </row>
    <row r="30" spans="1:13" ht="15.75" x14ac:dyDescent="0.25">
      <c r="I30" s="2" t="s">
        <v>54</v>
      </c>
      <c r="J30" s="3">
        <f>B21</f>
        <v>12.104444444444445</v>
      </c>
      <c r="K30" s="2" t="s">
        <v>128</v>
      </c>
      <c r="L30" s="3">
        <f>J30+J20</f>
        <v>12.631211520062028</v>
      </c>
      <c r="M30" s="3">
        <f>J30-J20</f>
        <v>11.577677368826862</v>
      </c>
    </row>
  </sheetData>
  <mergeCells count="9">
    <mergeCell ref="G1:G2"/>
    <mergeCell ref="E1:E2"/>
    <mergeCell ref="F1:F2"/>
    <mergeCell ref="A15:A16"/>
    <mergeCell ref="B15:D15"/>
    <mergeCell ref="E15:E16"/>
    <mergeCell ref="F15:F16"/>
    <mergeCell ref="A1:A2"/>
    <mergeCell ref="B1:D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7"/>
  <sheetViews>
    <sheetView topLeftCell="O22" zoomScale="70" zoomScaleNormal="70" workbookViewId="0">
      <selection activeCell="AE46" sqref="AE46"/>
    </sheetView>
  </sheetViews>
  <sheetFormatPr defaultRowHeight="15" x14ac:dyDescent="0.25"/>
  <cols>
    <col min="1" max="1" width="13.42578125" customWidth="1"/>
    <col min="13" max="13" width="15.140625" customWidth="1"/>
    <col min="23" max="23" width="13.140625" customWidth="1"/>
    <col min="25" max="25" width="18.140625" customWidth="1"/>
    <col min="26" max="26" width="21" customWidth="1"/>
    <col min="27" max="27" width="24.5703125" customWidth="1"/>
    <col min="28" max="28" width="15.28515625" customWidth="1"/>
    <col min="29" max="29" width="14.85546875" customWidth="1"/>
    <col min="30" max="30" width="14" customWidth="1"/>
    <col min="32" max="32" width="13.42578125" customWidth="1"/>
  </cols>
  <sheetData>
    <row r="1" spans="1:40" ht="15.75" x14ac:dyDescent="0.25">
      <c r="A1" s="49" t="s">
        <v>86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49" t="s">
        <v>86</v>
      </c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8"/>
    </row>
    <row r="2" spans="1:40" ht="15.75" x14ac:dyDescent="0.25">
      <c r="A2" s="51" t="s">
        <v>82</v>
      </c>
      <c r="B2" s="52">
        <v>705</v>
      </c>
      <c r="C2" s="52">
        <v>308</v>
      </c>
      <c r="D2" s="52">
        <v>581</v>
      </c>
      <c r="E2" s="52">
        <v>217</v>
      </c>
      <c r="F2" s="52">
        <v>485</v>
      </c>
      <c r="G2" s="52">
        <v>613</v>
      </c>
      <c r="H2" s="52">
        <v>835</v>
      </c>
      <c r="I2" s="52">
        <v>199</v>
      </c>
      <c r="J2" s="52">
        <v>325</v>
      </c>
      <c r="K2" s="52" t="s">
        <v>52</v>
      </c>
      <c r="L2" s="50"/>
      <c r="M2" s="49" t="s">
        <v>83</v>
      </c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8"/>
    </row>
    <row r="3" spans="1:40" ht="15.75" x14ac:dyDescent="0.25">
      <c r="A3" s="53">
        <v>1</v>
      </c>
      <c r="B3" s="48">
        <v>5</v>
      </c>
      <c r="C3" s="48">
        <v>4</v>
      </c>
      <c r="D3" s="48">
        <v>3</v>
      </c>
      <c r="E3" s="48">
        <v>3</v>
      </c>
      <c r="F3" s="48">
        <v>4</v>
      </c>
      <c r="G3" s="48">
        <v>4</v>
      </c>
      <c r="H3" s="48">
        <v>5</v>
      </c>
      <c r="I3" s="48">
        <v>4</v>
      </c>
      <c r="J3" s="48">
        <v>4</v>
      </c>
      <c r="K3" s="54">
        <f>SUM(B3:J3)</f>
        <v>36</v>
      </c>
      <c r="L3" s="50"/>
      <c r="M3" s="155" t="s">
        <v>82</v>
      </c>
      <c r="N3" s="157" t="s">
        <v>72</v>
      </c>
      <c r="O3" s="158"/>
      <c r="P3" s="158"/>
      <c r="Q3" s="158"/>
      <c r="R3" s="158"/>
      <c r="S3" s="158"/>
      <c r="T3" s="158"/>
      <c r="U3" s="158"/>
      <c r="V3" s="159"/>
      <c r="W3" s="155" t="s">
        <v>34</v>
      </c>
      <c r="X3" s="50"/>
      <c r="Y3" s="46" t="s">
        <v>87</v>
      </c>
      <c r="Z3" s="47">
        <f>(12/((Z9*Z8)*(Z8+1))*SUMSQ(N35:V35)-3*(Z9)*(Z8+1))</f>
        <v>16.993333333333339</v>
      </c>
      <c r="AA3" s="160" t="s">
        <v>152</v>
      </c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</row>
    <row r="4" spans="1:40" ht="15.75" x14ac:dyDescent="0.25">
      <c r="A4" s="53">
        <v>2</v>
      </c>
      <c r="B4" s="48">
        <v>5</v>
      </c>
      <c r="C4" s="48">
        <v>4</v>
      </c>
      <c r="D4" s="48">
        <v>4</v>
      </c>
      <c r="E4" s="48">
        <v>4</v>
      </c>
      <c r="F4" s="48">
        <v>5</v>
      </c>
      <c r="G4" s="48">
        <v>3</v>
      </c>
      <c r="H4" s="48">
        <v>3</v>
      </c>
      <c r="I4" s="48">
        <v>4</v>
      </c>
      <c r="J4" s="48">
        <v>4</v>
      </c>
      <c r="K4" s="54">
        <f t="shared" ref="K4:K32" si="0">SUM(B4:J4)</f>
        <v>36</v>
      </c>
      <c r="L4" s="50"/>
      <c r="M4" s="156"/>
      <c r="N4" s="51">
        <v>705</v>
      </c>
      <c r="O4" s="51">
        <v>308</v>
      </c>
      <c r="P4" s="51">
        <v>581</v>
      </c>
      <c r="Q4" s="51">
        <v>217</v>
      </c>
      <c r="R4" s="51">
        <v>485</v>
      </c>
      <c r="S4" s="51">
        <v>613</v>
      </c>
      <c r="T4" s="51">
        <v>835</v>
      </c>
      <c r="U4" s="51">
        <v>199</v>
      </c>
      <c r="V4" s="51">
        <v>325</v>
      </c>
      <c r="W4" s="156"/>
      <c r="X4" s="50"/>
      <c r="Y4" s="46" t="s">
        <v>88</v>
      </c>
      <c r="Z4" s="47">
        <f>_xlfn.CHISQ.INV.RT(0.05,8)</f>
        <v>15.507313055865453</v>
      </c>
      <c r="AA4" s="55"/>
    </row>
    <row r="5" spans="1:40" ht="15.75" x14ac:dyDescent="0.25">
      <c r="A5" s="53">
        <v>3</v>
      </c>
      <c r="B5" s="48">
        <v>5</v>
      </c>
      <c r="C5" s="48">
        <v>3</v>
      </c>
      <c r="D5" s="48">
        <v>4</v>
      </c>
      <c r="E5" s="48">
        <v>5</v>
      </c>
      <c r="F5" s="48">
        <v>5</v>
      </c>
      <c r="G5" s="48">
        <v>5</v>
      </c>
      <c r="H5" s="48">
        <v>4</v>
      </c>
      <c r="I5" s="48">
        <v>4</v>
      </c>
      <c r="J5" s="48">
        <v>5</v>
      </c>
      <c r="K5" s="54">
        <f t="shared" si="0"/>
        <v>40</v>
      </c>
      <c r="L5" s="50"/>
      <c r="M5" s="54">
        <v>1</v>
      </c>
      <c r="N5" s="54">
        <f>_xlfn.RANK.AVG(B3,$B3:$J3,1)</f>
        <v>8.5</v>
      </c>
      <c r="O5" s="54">
        <f t="shared" ref="O5:V20" si="1">_xlfn.RANK.AVG(C3,$B3:$J3,1)</f>
        <v>5</v>
      </c>
      <c r="P5" s="54">
        <f t="shared" si="1"/>
        <v>1.5</v>
      </c>
      <c r="Q5" s="54">
        <f t="shared" si="1"/>
        <v>1.5</v>
      </c>
      <c r="R5" s="54">
        <f t="shared" si="1"/>
        <v>5</v>
      </c>
      <c r="S5" s="54">
        <f t="shared" si="1"/>
        <v>5</v>
      </c>
      <c r="T5" s="54">
        <f t="shared" si="1"/>
        <v>8.5</v>
      </c>
      <c r="U5" s="54">
        <f t="shared" si="1"/>
        <v>5</v>
      </c>
      <c r="V5" s="54">
        <f t="shared" si="1"/>
        <v>5</v>
      </c>
      <c r="W5" s="54">
        <f>SUM(N5:V5)</f>
        <v>45</v>
      </c>
      <c r="X5" s="50"/>
      <c r="Y5" s="48" t="s">
        <v>129</v>
      </c>
      <c r="Z5" s="48" t="s">
        <v>99</v>
      </c>
      <c r="AA5" s="55"/>
      <c r="AB5" s="8"/>
    </row>
    <row r="6" spans="1:40" ht="15.75" x14ac:dyDescent="0.25">
      <c r="A6" s="53">
        <v>4</v>
      </c>
      <c r="B6" s="48">
        <v>4</v>
      </c>
      <c r="C6" s="48">
        <v>2</v>
      </c>
      <c r="D6" s="48">
        <v>4</v>
      </c>
      <c r="E6" s="48">
        <v>3</v>
      </c>
      <c r="F6" s="48">
        <v>4</v>
      </c>
      <c r="G6" s="48">
        <v>3</v>
      </c>
      <c r="H6" s="48">
        <v>2</v>
      </c>
      <c r="I6" s="48">
        <v>3</v>
      </c>
      <c r="J6" s="48">
        <v>3</v>
      </c>
      <c r="K6" s="54">
        <f t="shared" si="0"/>
        <v>28</v>
      </c>
      <c r="L6" s="50"/>
      <c r="M6" s="54">
        <v>2</v>
      </c>
      <c r="N6" s="54">
        <f t="shared" ref="N6:V21" si="2">_xlfn.RANK.AVG(B4,$B4:$J4,1)</f>
        <v>8.5</v>
      </c>
      <c r="O6" s="54">
        <f t="shared" si="1"/>
        <v>5</v>
      </c>
      <c r="P6" s="54">
        <f t="shared" si="1"/>
        <v>5</v>
      </c>
      <c r="Q6" s="54">
        <f t="shared" si="1"/>
        <v>5</v>
      </c>
      <c r="R6" s="54">
        <f t="shared" si="1"/>
        <v>8.5</v>
      </c>
      <c r="S6" s="54">
        <f t="shared" si="1"/>
        <v>1.5</v>
      </c>
      <c r="T6" s="54">
        <f>_xlfn.RANK.AVG(H4,$B4:$J4,1)</f>
        <v>1.5</v>
      </c>
      <c r="U6" s="54">
        <f t="shared" si="1"/>
        <v>5</v>
      </c>
      <c r="V6" s="54">
        <f t="shared" si="1"/>
        <v>5</v>
      </c>
      <c r="W6" s="54">
        <f t="shared" ref="W6:W31" si="3">SUM(N6:V6)</f>
        <v>45</v>
      </c>
      <c r="X6" s="50"/>
      <c r="Y6" s="50"/>
      <c r="Z6" s="55" t="s">
        <v>90</v>
      </c>
      <c r="AA6" s="55"/>
      <c r="AB6" s="8"/>
    </row>
    <row r="7" spans="1:40" ht="15.75" x14ac:dyDescent="0.25">
      <c r="A7" s="53">
        <v>5</v>
      </c>
      <c r="B7" s="48">
        <v>4</v>
      </c>
      <c r="C7" s="48">
        <v>3</v>
      </c>
      <c r="D7" s="48">
        <v>5</v>
      </c>
      <c r="E7" s="48">
        <v>3</v>
      </c>
      <c r="F7" s="48">
        <v>4</v>
      </c>
      <c r="G7" s="48">
        <v>4</v>
      </c>
      <c r="H7" s="48">
        <v>3</v>
      </c>
      <c r="I7" s="48">
        <v>4</v>
      </c>
      <c r="J7" s="48">
        <v>3</v>
      </c>
      <c r="K7" s="54">
        <f t="shared" si="0"/>
        <v>33</v>
      </c>
      <c r="L7" s="50"/>
      <c r="M7" s="54">
        <v>3</v>
      </c>
      <c r="N7" s="54">
        <f t="shared" si="2"/>
        <v>7</v>
      </c>
      <c r="O7" s="54">
        <f t="shared" si="1"/>
        <v>1</v>
      </c>
      <c r="P7" s="54">
        <f t="shared" si="1"/>
        <v>3</v>
      </c>
      <c r="Q7" s="54">
        <f t="shared" si="1"/>
        <v>7</v>
      </c>
      <c r="R7" s="54">
        <f t="shared" si="1"/>
        <v>7</v>
      </c>
      <c r="S7" s="54">
        <f t="shared" si="1"/>
        <v>7</v>
      </c>
      <c r="T7" s="54">
        <f t="shared" si="1"/>
        <v>3</v>
      </c>
      <c r="U7" s="54">
        <f t="shared" si="1"/>
        <v>3</v>
      </c>
      <c r="V7" s="54">
        <f t="shared" si="1"/>
        <v>7</v>
      </c>
      <c r="W7" s="54">
        <f t="shared" si="3"/>
        <v>45</v>
      </c>
      <c r="X7" s="50"/>
      <c r="Y7" s="50"/>
      <c r="Z7" s="55"/>
      <c r="AA7" s="55"/>
      <c r="AB7" s="8"/>
    </row>
    <row r="8" spans="1:40" ht="15.75" x14ac:dyDescent="0.25">
      <c r="A8" s="53">
        <v>6</v>
      </c>
      <c r="B8" s="48">
        <v>3</v>
      </c>
      <c r="C8" s="48">
        <v>4</v>
      </c>
      <c r="D8" s="48">
        <v>3</v>
      </c>
      <c r="E8" s="48">
        <v>4</v>
      </c>
      <c r="F8" s="48">
        <v>2</v>
      </c>
      <c r="G8" s="48">
        <v>3</v>
      </c>
      <c r="H8" s="48">
        <v>2</v>
      </c>
      <c r="I8" s="48">
        <v>2</v>
      </c>
      <c r="J8" s="48">
        <v>2</v>
      </c>
      <c r="K8" s="54">
        <f t="shared" si="0"/>
        <v>25</v>
      </c>
      <c r="L8" s="50"/>
      <c r="M8" s="54">
        <v>4</v>
      </c>
      <c r="N8" s="54">
        <f t="shared" si="2"/>
        <v>8</v>
      </c>
      <c r="O8" s="54">
        <f t="shared" si="1"/>
        <v>1.5</v>
      </c>
      <c r="P8" s="54">
        <f t="shared" si="1"/>
        <v>8</v>
      </c>
      <c r="Q8" s="54">
        <f t="shared" si="1"/>
        <v>4.5</v>
      </c>
      <c r="R8" s="54">
        <f t="shared" si="1"/>
        <v>8</v>
      </c>
      <c r="S8" s="54">
        <f t="shared" si="1"/>
        <v>4.5</v>
      </c>
      <c r="T8" s="54">
        <f t="shared" si="1"/>
        <v>1.5</v>
      </c>
      <c r="U8" s="54">
        <f t="shared" si="1"/>
        <v>4.5</v>
      </c>
      <c r="V8" s="54">
        <f t="shared" si="1"/>
        <v>4.5</v>
      </c>
      <c r="W8" s="54">
        <f t="shared" si="3"/>
        <v>45</v>
      </c>
      <c r="X8" s="50"/>
      <c r="Y8" s="56" t="s">
        <v>97</v>
      </c>
      <c r="Z8" s="48">
        <v>9</v>
      </c>
      <c r="AA8" s="55"/>
      <c r="AB8" s="8"/>
    </row>
    <row r="9" spans="1:40" ht="15.75" x14ac:dyDescent="0.25">
      <c r="A9" s="53">
        <v>7</v>
      </c>
      <c r="B9" s="48">
        <v>4</v>
      </c>
      <c r="C9" s="48">
        <v>4</v>
      </c>
      <c r="D9" s="48">
        <v>3</v>
      </c>
      <c r="E9" s="48">
        <v>4</v>
      </c>
      <c r="F9" s="48">
        <v>4</v>
      </c>
      <c r="G9" s="48">
        <v>3</v>
      </c>
      <c r="H9" s="48">
        <v>4</v>
      </c>
      <c r="I9" s="48">
        <v>4</v>
      </c>
      <c r="J9" s="48">
        <v>3</v>
      </c>
      <c r="K9" s="54">
        <f t="shared" si="0"/>
        <v>33</v>
      </c>
      <c r="L9" s="50"/>
      <c r="M9" s="54">
        <v>5</v>
      </c>
      <c r="N9" s="54">
        <f t="shared" si="2"/>
        <v>6.5</v>
      </c>
      <c r="O9" s="54">
        <f t="shared" si="1"/>
        <v>2.5</v>
      </c>
      <c r="P9" s="54">
        <f t="shared" si="1"/>
        <v>9</v>
      </c>
      <c r="Q9" s="54">
        <f t="shared" si="1"/>
        <v>2.5</v>
      </c>
      <c r="R9" s="54">
        <f t="shared" si="1"/>
        <v>6.5</v>
      </c>
      <c r="S9" s="54">
        <f t="shared" si="1"/>
        <v>6.5</v>
      </c>
      <c r="T9" s="54">
        <f t="shared" si="1"/>
        <v>2.5</v>
      </c>
      <c r="U9" s="54">
        <f t="shared" si="1"/>
        <v>6.5</v>
      </c>
      <c r="V9" s="54">
        <f t="shared" si="1"/>
        <v>2.5</v>
      </c>
      <c r="W9" s="54">
        <f t="shared" si="3"/>
        <v>45</v>
      </c>
      <c r="X9" s="50"/>
      <c r="Y9" s="56" t="s">
        <v>98</v>
      </c>
      <c r="Z9" s="48">
        <v>30</v>
      </c>
      <c r="AA9" s="55"/>
      <c r="AB9" s="8"/>
    </row>
    <row r="10" spans="1:40" ht="15.75" x14ac:dyDescent="0.25">
      <c r="A10" s="53">
        <v>8</v>
      </c>
      <c r="B10" s="48">
        <v>4</v>
      </c>
      <c r="C10" s="48">
        <v>3</v>
      </c>
      <c r="D10" s="48">
        <v>4</v>
      </c>
      <c r="E10" s="48">
        <v>3</v>
      </c>
      <c r="F10" s="48">
        <v>4</v>
      </c>
      <c r="G10" s="48">
        <v>4</v>
      </c>
      <c r="H10" s="48">
        <v>3</v>
      </c>
      <c r="I10" s="48">
        <v>4</v>
      </c>
      <c r="J10" s="48">
        <v>5</v>
      </c>
      <c r="K10" s="54">
        <f t="shared" si="0"/>
        <v>34</v>
      </c>
      <c r="L10" s="50"/>
      <c r="M10" s="54">
        <v>6</v>
      </c>
      <c r="N10" s="54">
        <f t="shared" si="2"/>
        <v>6</v>
      </c>
      <c r="O10" s="54">
        <f t="shared" si="1"/>
        <v>8.5</v>
      </c>
      <c r="P10" s="54">
        <f t="shared" si="1"/>
        <v>6</v>
      </c>
      <c r="Q10" s="54">
        <f t="shared" si="1"/>
        <v>8.5</v>
      </c>
      <c r="R10" s="54">
        <f t="shared" si="1"/>
        <v>2.5</v>
      </c>
      <c r="S10" s="54">
        <f t="shared" si="1"/>
        <v>6</v>
      </c>
      <c r="T10" s="54">
        <f t="shared" si="1"/>
        <v>2.5</v>
      </c>
      <c r="U10" s="54">
        <f t="shared" si="1"/>
        <v>2.5</v>
      </c>
      <c r="V10" s="54">
        <f t="shared" si="1"/>
        <v>2.5</v>
      </c>
      <c r="W10" s="54">
        <f t="shared" si="3"/>
        <v>45</v>
      </c>
      <c r="X10" s="50"/>
      <c r="Y10" s="55"/>
      <c r="Z10" s="55"/>
      <c r="AA10" s="55"/>
      <c r="AB10" s="8"/>
      <c r="AC10" s="8"/>
      <c r="AD10" s="81" t="s">
        <v>131</v>
      </c>
      <c r="AE10" s="81"/>
      <c r="AF10" s="81" t="s">
        <v>132</v>
      </c>
    </row>
    <row r="11" spans="1:40" ht="15.75" x14ac:dyDescent="0.25">
      <c r="A11" s="53">
        <v>9</v>
      </c>
      <c r="B11" s="48">
        <v>3</v>
      </c>
      <c r="C11" s="48">
        <v>4</v>
      </c>
      <c r="D11" s="48">
        <v>3</v>
      </c>
      <c r="E11" s="48">
        <v>3</v>
      </c>
      <c r="F11" s="48">
        <v>4</v>
      </c>
      <c r="G11" s="48">
        <v>3</v>
      </c>
      <c r="H11" s="48">
        <v>4</v>
      </c>
      <c r="I11" s="48">
        <v>2</v>
      </c>
      <c r="J11" s="48">
        <v>3</v>
      </c>
      <c r="K11" s="54">
        <f t="shared" si="0"/>
        <v>29</v>
      </c>
      <c r="L11" s="50"/>
      <c r="M11" s="54">
        <v>7</v>
      </c>
      <c r="N11" s="54">
        <f t="shared" si="2"/>
        <v>6.5</v>
      </c>
      <c r="O11" s="54">
        <f t="shared" si="1"/>
        <v>6.5</v>
      </c>
      <c r="P11" s="54">
        <f t="shared" si="1"/>
        <v>2</v>
      </c>
      <c r="Q11" s="54">
        <f t="shared" si="1"/>
        <v>6.5</v>
      </c>
      <c r="R11" s="54">
        <f t="shared" si="1"/>
        <v>6.5</v>
      </c>
      <c r="S11" s="54">
        <f t="shared" si="1"/>
        <v>2</v>
      </c>
      <c r="T11" s="54">
        <f t="shared" si="1"/>
        <v>6.5</v>
      </c>
      <c r="U11" s="54">
        <f t="shared" si="1"/>
        <v>6.5</v>
      </c>
      <c r="V11" s="54">
        <f t="shared" si="1"/>
        <v>2</v>
      </c>
      <c r="W11" s="54">
        <f t="shared" si="3"/>
        <v>45</v>
      </c>
      <c r="X11" s="50"/>
      <c r="Y11" s="65" t="s">
        <v>72</v>
      </c>
      <c r="Z11" s="65" t="s">
        <v>60</v>
      </c>
      <c r="AA11" s="65" t="s">
        <v>95</v>
      </c>
      <c r="AB11" s="100" t="s">
        <v>126</v>
      </c>
      <c r="AC11" s="20">
        <v>117</v>
      </c>
      <c r="AD11" s="20">
        <f>AC11+Z21</f>
        <v>151.89571965155613</v>
      </c>
      <c r="AE11" s="81" t="s">
        <v>127</v>
      </c>
      <c r="AF11" s="8"/>
    </row>
    <row r="12" spans="1:40" ht="15.75" x14ac:dyDescent="0.25">
      <c r="A12" s="53">
        <v>10</v>
      </c>
      <c r="B12" s="48">
        <v>3</v>
      </c>
      <c r="C12" s="48">
        <v>3</v>
      </c>
      <c r="D12" s="48">
        <v>4</v>
      </c>
      <c r="E12" s="48">
        <v>3</v>
      </c>
      <c r="F12" s="48">
        <v>4</v>
      </c>
      <c r="G12" s="48">
        <v>3</v>
      </c>
      <c r="H12" s="48">
        <v>2</v>
      </c>
      <c r="I12" s="48">
        <v>3</v>
      </c>
      <c r="J12" s="48">
        <v>4</v>
      </c>
      <c r="K12" s="54">
        <f t="shared" si="0"/>
        <v>29</v>
      </c>
      <c r="L12" s="50"/>
      <c r="M12" s="54">
        <v>8</v>
      </c>
      <c r="N12" s="54">
        <f t="shared" si="2"/>
        <v>6</v>
      </c>
      <c r="O12" s="54">
        <f t="shared" si="1"/>
        <v>2</v>
      </c>
      <c r="P12" s="54">
        <f t="shared" si="1"/>
        <v>6</v>
      </c>
      <c r="Q12" s="54">
        <f t="shared" si="1"/>
        <v>2</v>
      </c>
      <c r="R12" s="54">
        <f t="shared" si="1"/>
        <v>6</v>
      </c>
      <c r="S12" s="54">
        <f t="shared" si="1"/>
        <v>6</v>
      </c>
      <c r="T12" s="54">
        <f t="shared" si="1"/>
        <v>2</v>
      </c>
      <c r="U12" s="54">
        <f t="shared" si="1"/>
        <v>6</v>
      </c>
      <c r="V12" s="54">
        <f>_xlfn.RANK.AVG(J10,$B10:$J10,1)</f>
        <v>9</v>
      </c>
      <c r="W12" s="54">
        <f t="shared" si="3"/>
        <v>45</v>
      </c>
      <c r="X12" s="50"/>
      <c r="Y12" s="57" t="s">
        <v>37</v>
      </c>
      <c r="Z12" s="58">
        <f>AVERAGE(B3:B32)</f>
        <v>4</v>
      </c>
      <c r="AA12" s="58">
        <f>SUM(N5:N34)</f>
        <v>181</v>
      </c>
      <c r="AB12" s="6" t="str">
        <f>AE19</f>
        <v>c</v>
      </c>
      <c r="AC12" s="20">
        <v>120.5</v>
      </c>
      <c r="AD12" s="8"/>
      <c r="AE12" s="81" t="s">
        <v>127</v>
      </c>
      <c r="AF12" s="8"/>
    </row>
    <row r="13" spans="1:40" ht="15.75" x14ac:dyDescent="0.25">
      <c r="A13" s="53">
        <v>11</v>
      </c>
      <c r="B13" s="48">
        <v>4</v>
      </c>
      <c r="C13" s="48">
        <v>5</v>
      </c>
      <c r="D13" s="48">
        <v>3</v>
      </c>
      <c r="E13" s="48">
        <v>4</v>
      </c>
      <c r="F13" s="48">
        <v>4</v>
      </c>
      <c r="G13" s="48">
        <v>3</v>
      </c>
      <c r="H13" s="48">
        <v>4</v>
      </c>
      <c r="I13" s="48">
        <v>4</v>
      </c>
      <c r="J13" s="48">
        <v>5</v>
      </c>
      <c r="K13" s="54">
        <f t="shared" si="0"/>
        <v>36</v>
      </c>
      <c r="L13" s="50"/>
      <c r="M13" s="54">
        <v>9</v>
      </c>
      <c r="N13" s="54">
        <f t="shared" si="2"/>
        <v>4</v>
      </c>
      <c r="O13" s="54">
        <f t="shared" si="1"/>
        <v>8</v>
      </c>
      <c r="P13" s="54">
        <f t="shared" si="1"/>
        <v>4</v>
      </c>
      <c r="Q13" s="54">
        <f t="shared" si="1"/>
        <v>4</v>
      </c>
      <c r="R13" s="54">
        <f t="shared" si="1"/>
        <v>8</v>
      </c>
      <c r="S13" s="54">
        <f t="shared" si="1"/>
        <v>4</v>
      </c>
      <c r="T13" s="54">
        <f t="shared" si="1"/>
        <v>8</v>
      </c>
      <c r="U13" s="54">
        <f t="shared" si="1"/>
        <v>1</v>
      </c>
      <c r="V13" s="54">
        <f t="shared" si="1"/>
        <v>4</v>
      </c>
      <c r="W13" s="54">
        <f t="shared" si="3"/>
        <v>45</v>
      </c>
      <c r="X13" s="50"/>
      <c r="Y13" s="57" t="s">
        <v>38</v>
      </c>
      <c r="Z13" s="58">
        <f>AVERAGE(C3:C32)</f>
        <v>3.3666666666666667</v>
      </c>
      <c r="AA13" s="58">
        <f>SUM(O5:O34)</f>
        <v>117</v>
      </c>
      <c r="AB13" s="6" t="s">
        <v>127</v>
      </c>
      <c r="AC13" s="20">
        <v>137.5</v>
      </c>
      <c r="AD13" s="8"/>
      <c r="AE13" s="81" t="s">
        <v>127</v>
      </c>
      <c r="AF13" s="8"/>
    </row>
    <row r="14" spans="1:40" ht="15.75" x14ac:dyDescent="0.25">
      <c r="A14" s="53">
        <v>12</v>
      </c>
      <c r="B14" s="48">
        <v>3</v>
      </c>
      <c r="C14" s="48">
        <v>3</v>
      </c>
      <c r="D14" s="48">
        <v>4</v>
      </c>
      <c r="E14" s="48">
        <v>3</v>
      </c>
      <c r="F14" s="48">
        <v>3</v>
      </c>
      <c r="G14" s="48">
        <v>4</v>
      </c>
      <c r="H14" s="48">
        <v>3</v>
      </c>
      <c r="I14" s="48">
        <v>3</v>
      </c>
      <c r="J14" s="48">
        <v>3</v>
      </c>
      <c r="K14" s="54">
        <f t="shared" si="0"/>
        <v>29</v>
      </c>
      <c r="L14" s="50"/>
      <c r="M14" s="54">
        <v>10</v>
      </c>
      <c r="N14" s="54">
        <f t="shared" si="2"/>
        <v>4</v>
      </c>
      <c r="O14" s="54">
        <f t="shared" si="1"/>
        <v>4</v>
      </c>
      <c r="P14" s="54">
        <f t="shared" si="1"/>
        <v>8</v>
      </c>
      <c r="Q14" s="54">
        <f t="shared" si="1"/>
        <v>4</v>
      </c>
      <c r="R14" s="54">
        <f t="shared" si="1"/>
        <v>8</v>
      </c>
      <c r="S14" s="54">
        <f t="shared" si="1"/>
        <v>4</v>
      </c>
      <c r="T14" s="54">
        <f t="shared" si="1"/>
        <v>1</v>
      </c>
      <c r="U14" s="54">
        <f t="shared" si="1"/>
        <v>4</v>
      </c>
      <c r="V14" s="54">
        <f t="shared" si="1"/>
        <v>8</v>
      </c>
      <c r="W14" s="54">
        <f t="shared" si="3"/>
        <v>45</v>
      </c>
      <c r="X14" s="50"/>
      <c r="Y14" s="57" t="s">
        <v>39</v>
      </c>
      <c r="Z14" s="58">
        <f>AVERAGE(D3:D32)</f>
        <v>3.7</v>
      </c>
      <c r="AA14" s="58">
        <f>SUM(P5:P34)</f>
        <v>154.5</v>
      </c>
      <c r="AB14" s="6" t="s">
        <v>133</v>
      </c>
      <c r="AC14" s="20">
        <v>152</v>
      </c>
      <c r="AD14" s="20">
        <f>AC13+Z21</f>
        <v>172.39571965155613</v>
      </c>
      <c r="AE14" s="81" t="s">
        <v>133</v>
      </c>
      <c r="AF14" s="20">
        <f>AC14-Z21</f>
        <v>117.10428034844388</v>
      </c>
    </row>
    <row r="15" spans="1:40" ht="15.75" x14ac:dyDescent="0.25">
      <c r="A15" s="53">
        <v>13</v>
      </c>
      <c r="B15" s="48">
        <v>4</v>
      </c>
      <c r="C15" s="48">
        <v>4</v>
      </c>
      <c r="D15" s="48">
        <v>4</v>
      </c>
      <c r="E15" s="48">
        <v>4</v>
      </c>
      <c r="F15" s="48">
        <v>4</v>
      </c>
      <c r="G15" s="48">
        <v>4</v>
      </c>
      <c r="H15" s="48">
        <v>4</v>
      </c>
      <c r="I15" s="48">
        <v>4</v>
      </c>
      <c r="J15" s="48">
        <v>4</v>
      </c>
      <c r="K15" s="54">
        <f t="shared" si="0"/>
        <v>36</v>
      </c>
      <c r="L15" s="50"/>
      <c r="M15" s="54">
        <v>11</v>
      </c>
      <c r="N15" s="54">
        <f t="shared" si="2"/>
        <v>5</v>
      </c>
      <c r="O15" s="54">
        <f t="shared" si="1"/>
        <v>8.5</v>
      </c>
      <c r="P15" s="54">
        <f t="shared" si="1"/>
        <v>1.5</v>
      </c>
      <c r="Q15" s="54">
        <f t="shared" si="1"/>
        <v>5</v>
      </c>
      <c r="R15" s="54">
        <f t="shared" si="1"/>
        <v>5</v>
      </c>
      <c r="S15" s="54">
        <f t="shared" si="1"/>
        <v>1.5</v>
      </c>
      <c r="T15" s="54">
        <f t="shared" si="1"/>
        <v>5</v>
      </c>
      <c r="U15" s="54">
        <f t="shared" si="1"/>
        <v>5</v>
      </c>
      <c r="V15" s="54">
        <f t="shared" si="1"/>
        <v>8.5</v>
      </c>
      <c r="W15" s="54">
        <f t="shared" si="3"/>
        <v>45</v>
      </c>
      <c r="X15" s="50"/>
      <c r="Y15" s="57" t="s">
        <v>40</v>
      </c>
      <c r="Z15" s="58">
        <f>AVERAGE(E3:E32)</f>
        <v>3.6333333333333333</v>
      </c>
      <c r="AA15" s="58">
        <f>SUM(Q5:Q34)</f>
        <v>137.5</v>
      </c>
      <c r="AB15" s="6" t="s">
        <v>127</v>
      </c>
      <c r="AC15" s="20">
        <v>154.5</v>
      </c>
      <c r="AD15" s="8"/>
      <c r="AE15" s="81" t="s">
        <v>133</v>
      </c>
      <c r="AF15" s="8"/>
    </row>
    <row r="16" spans="1:40" ht="15.75" x14ac:dyDescent="0.25">
      <c r="A16" s="53">
        <v>14</v>
      </c>
      <c r="B16" s="48">
        <v>4</v>
      </c>
      <c r="C16" s="48">
        <v>4</v>
      </c>
      <c r="D16" s="48">
        <v>4</v>
      </c>
      <c r="E16" s="48">
        <v>4</v>
      </c>
      <c r="F16" s="48">
        <v>4</v>
      </c>
      <c r="G16" s="48">
        <v>4</v>
      </c>
      <c r="H16" s="48">
        <v>4</v>
      </c>
      <c r="I16" s="48">
        <v>4</v>
      </c>
      <c r="J16" s="48">
        <v>4</v>
      </c>
      <c r="K16" s="54">
        <f t="shared" si="0"/>
        <v>36</v>
      </c>
      <c r="L16" s="50"/>
      <c r="M16" s="54">
        <v>12</v>
      </c>
      <c r="N16" s="54">
        <f t="shared" si="2"/>
        <v>4</v>
      </c>
      <c r="O16" s="54">
        <f t="shared" si="1"/>
        <v>4</v>
      </c>
      <c r="P16" s="54">
        <f t="shared" si="1"/>
        <v>8.5</v>
      </c>
      <c r="Q16" s="54">
        <f t="shared" si="1"/>
        <v>4</v>
      </c>
      <c r="R16" s="54">
        <f t="shared" si="1"/>
        <v>4</v>
      </c>
      <c r="S16" s="54">
        <f t="shared" si="1"/>
        <v>8.5</v>
      </c>
      <c r="T16" s="54">
        <f t="shared" si="1"/>
        <v>4</v>
      </c>
      <c r="U16" s="54">
        <f t="shared" si="1"/>
        <v>4</v>
      </c>
      <c r="V16" s="54">
        <f t="shared" si="1"/>
        <v>4</v>
      </c>
      <c r="W16" s="54">
        <f t="shared" si="3"/>
        <v>45</v>
      </c>
      <c r="X16" s="50"/>
      <c r="Y16" s="57" t="s">
        <v>41</v>
      </c>
      <c r="Z16" s="58">
        <f>AVERAGE(F3:F32)</f>
        <v>3.9</v>
      </c>
      <c r="AA16" s="58">
        <f>SUM(R5:R34)</f>
        <v>175.5</v>
      </c>
      <c r="AB16" s="6" t="s">
        <v>130</v>
      </c>
      <c r="AC16" s="20">
        <v>155.5</v>
      </c>
      <c r="AD16" s="8"/>
      <c r="AE16" s="81" t="s">
        <v>133</v>
      </c>
      <c r="AF16" s="8"/>
    </row>
    <row r="17" spans="1:32" ht="15.75" x14ac:dyDescent="0.25">
      <c r="A17" s="53">
        <v>15</v>
      </c>
      <c r="B17" s="48">
        <v>4</v>
      </c>
      <c r="C17" s="48">
        <v>4</v>
      </c>
      <c r="D17" s="48">
        <v>5</v>
      </c>
      <c r="E17" s="48">
        <v>3</v>
      </c>
      <c r="F17" s="48">
        <v>4</v>
      </c>
      <c r="G17" s="48">
        <v>4</v>
      </c>
      <c r="H17" s="48">
        <v>4</v>
      </c>
      <c r="I17" s="48">
        <v>5</v>
      </c>
      <c r="J17" s="48">
        <v>5</v>
      </c>
      <c r="K17" s="54">
        <f t="shared" si="0"/>
        <v>38</v>
      </c>
      <c r="L17" s="50"/>
      <c r="M17" s="54">
        <v>13</v>
      </c>
      <c r="N17" s="54">
        <f t="shared" si="2"/>
        <v>5</v>
      </c>
      <c r="O17" s="54">
        <f t="shared" si="1"/>
        <v>5</v>
      </c>
      <c r="P17" s="54">
        <f t="shared" si="1"/>
        <v>5</v>
      </c>
      <c r="Q17" s="54">
        <f t="shared" si="1"/>
        <v>5</v>
      </c>
      <c r="R17" s="54">
        <f t="shared" si="1"/>
        <v>5</v>
      </c>
      <c r="S17" s="54">
        <f t="shared" si="1"/>
        <v>5</v>
      </c>
      <c r="T17" s="54">
        <f t="shared" si="1"/>
        <v>5</v>
      </c>
      <c r="U17" s="54">
        <f t="shared" si="1"/>
        <v>5</v>
      </c>
      <c r="V17" s="54">
        <f t="shared" si="1"/>
        <v>5</v>
      </c>
      <c r="W17" s="54">
        <f t="shared" si="3"/>
        <v>45</v>
      </c>
      <c r="X17" s="50"/>
      <c r="Y17" s="57" t="s">
        <v>42</v>
      </c>
      <c r="Z17" s="58">
        <f>AVERAGE(G3:G32)</f>
        <v>3.6666666666666665</v>
      </c>
      <c r="AA17" s="58">
        <f>SUM(S5:S34)</f>
        <v>152</v>
      </c>
      <c r="AB17" s="6" t="s">
        <v>133</v>
      </c>
      <c r="AC17" s="20">
        <v>156.5</v>
      </c>
      <c r="AD17" s="8"/>
      <c r="AE17" s="81" t="s">
        <v>133</v>
      </c>
      <c r="AF17" s="8"/>
    </row>
    <row r="18" spans="1:32" ht="15.75" x14ac:dyDescent="0.25">
      <c r="A18" s="53">
        <v>16</v>
      </c>
      <c r="B18" s="48">
        <v>4</v>
      </c>
      <c r="C18" s="48">
        <v>3</v>
      </c>
      <c r="D18" s="48">
        <v>3</v>
      </c>
      <c r="E18" s="48">
        <v>3</v>
      </c>
      <c r="F18" s="48">
        <v>4</v>
      </c>
      <c r="G18" s="48">
        <v>3</v>
      </c>
      <c r="H18" s="48">
        <v>3</v>
      </c>
      <c r="I18" s="48">
        <v>4</v>
      </c>
      <c r="J18" s="48">
        <v>3</v>
      </c>
      <c r="K18" s="54">
        <f t="shared" si="0"/>
        <v>30</v>
      </c>
      <c r="L18" s="50"/>
      <c r="M18" s="54">
        <v>14</v>
      </c>
      <c r="N18" s="54">
        <f t="shared" si="2"/>
        <v>5</v>
      </c>
      <c r="O18" s="54">
        <f t="shared" si="1"/>
        <v>5</v>
      </c>
      <c r="P18" s="54">
        <f t="shared" si="1"/>
        <v>5</v>
      </c>
      <c r="Q18" s="54">
        <f t="shared" si="1"/>
        <v>5</v>
      </c>
      <c r="R18" s="54">
        <f t="shared" si="1"/>
        <v>5</v>
      </c>
      <c r="S18" s="54">
        <f t="shared" si="1"/>
        <v>5</v>
      </c>
      <c r="T18" s="54">
        <f t="shared" si="1"/>
        <v>5</v>
      </c>
      <c r="U18" s="54">
        <f t="shared" si="1"/>
        <v>5</v>
      </c>
      <c r="V18" s="54">
        <f t="shared" si="1"/>
        <v>5</v>
      </c>
      <c r="W18" s="54">
        <f t="shared" si="3"/>
        <v>45</v>
      </c>
      <c r="X18" s="50"/>
      <c r="Y18" s="57" t="s">
        <v>43</v>
      </c>
      <c r="Z18" s="58">
        <f>AVERAGE(H3:H32)</f>
        <v>3.4</v>
      </c>
      <c r="AA18" s="58">
        <f>SUM(T5:T34)</f>
        <v>120.5</v>
      </c>
      <c r="AB18" s="19" t="s">
        <v>127</v>
      </c>
      <c r="AC18" s="20">
        <v>175.5</v>
      </c>
      <c r="AD18" s="20">
        <f>AC18+Z21</f>
        <v>210.39571965155613</v>
      </c>
      <c r="AE18" s="81" t="s">
        <v>130</v>
      </c>
      <c r="AF18" s="20">
        <f>AC18-Z21</f>
        <v>140.60428034844387</v>
      </c>
    </row>
    <row r="19" spans="1:32" ht="15.75" x14ac:dyDescent="0.25">
      <c r="A19" s="53">
        <v>17</v>
      </c>
      <c r="B19" s="48">
        <v>4</v>
      </c>
      <c r="C19" s="48">
        <v>3</v>
      </c>
      <c r="D19" s="48">
        <v>4</v>
      </c>
      <c r="E19" s="48">
        <v>3</v>
      </c>
      <c r="F19" s="48">
        <v>3</v>
      </c>
      <c r="G19" s="48">
        <v>4</v>
      </c>
      <c r="H19" s="48">
        <v>3</v>
      </c>
      <c r="I19" s="48">
        <v>4</v>
      </c>
      <c r="J19" s="48">
        <v>3</v>
      </c>
      <c r="K19" s="54">
        <f t="shared" si="0"/>
        <v>31</v>
      </c>
      <c r="L19" s="50"/>
      <c r="M19" s="54">
        <v>15</v>
      </c>
      <c r="N19" s="54">
        <f t="shared" si="2"/>
        <v>4</v>
      </c>
      <c r="O19" s="54">
        <f t="shared" si="1"/>
        <v>4</v>
      </c>
      <c r="P19" s="54">
        <f t="shared" si="1"/>
        <v>8</v>
      </c>
      <c r="Q19" s="54">
        <f t="shared" si="1"/>
        <v>1</v>
      </c>
      <c r="R19" s="54">
        <f t="shared" si="1"/>
        <v>4</v>
      </c>
      <c r="S19" s="54">
        <f t="shared" si="1"/>
        <v>4</v>
      </c>
      <c r="T19" s="54">
        <f t="shared" si="1"/>
        <v>4</v>
      </c>
      <c r="U19" s="54">
        <f t="shared" si="1"/>
        <v>8</v>
      </c>
      <c r="V19" s="54">
        <f t="shared" si="1"/>
        <v>8</v>
      </c>
      <c r="W19" s="54">
        <f t="shared" si="3"/>
        <v>45</v>
      </c>
      <c r="X19" s="50"/>
      <c r="Y19" s="57" t="s">
        <v>44</v>
      </c>
      <c r="Z19" s="58">
        <f>AVERAGE(I3:I32)</f>
        <v>3.7333333333333334</v>
      </c>
      <c r="AA19" s="58">
        <f>SUM(U5:U34)</f>
        <v>155.5</v>
      </c>
      <c r="AB19" s="19" t="s">
        <v>133</v>
      </c>
      <c r="AC19" s="20">
        <v>181</v>
      </c>
      <c r="AD19" s="8"/>
      <c r="AE19" s="81" t="s">
        <v>130</v>
      </c>
      <c r="AF19" s="8"/>
    </row>
    <row r="20" spans="1:32" ht="15.75" x14ac:dyDescent="0.25">
      <c r="A20" s="53">
        <v>18</v>
      </c>
      <c r="B20" s="48">
        <v>4</v>
      </c>
      <c r="C20" s="48">
        <v>2</v>
      </c>
      <c r="D20" s="48">
        <v>3</v>
      </c>
      <c r="E20" s="48">
        <v>3</v>
      </c>
      <c r="F20" s="48">
        <v>4</v>
      </c>
      <c r="G20" s="48">
        <v>3</v>
      </c>
      <c r="H20" s="48">
        <v>2</v>
      </c>
      <c r="I20" s="48">
        <v>5</v>
      </c>
      <c r="J20" s="48">
        <v>5</v>
      </c>
      <c r="K20" s="54">
        <f t="shared" si="0"/>
        <v>31</v>
      </c>
      <c r="L20" s="50"/>
      <c r="M20" s="54">
        <v>16</v>
      </c>
      <c r="N20" s="54">
        <f t="shared" si="2"/>
        <v>8</v>
      </c>
      <c r="O20" s="54">
        <f t="shared" si="1"/>
        <v>3.5</v>
      </c>
      <c r="P20" s="54">
        <f t="shared" si="1"/>
        <v>3.5</v>
      </c>
      <c r="Q20" s="54">
        <f t="shared" si="1"/>
        <v>3.5</v>
      </c>
      <c r="R20" s="54">
        <f t="shared" si="1"/>
        <v>8</v>
      </c>
      <c r="S20" s="54">
        <f t="shared" si="1"/>
        <v>3.5</v>
      </c>
      <c r="T20" s="54">
        <f t="shared" si="1"/>
        <v>3.5</v>
      </c>
      <c r="U20" s="54">
        <f t="shared" si="1"/>
        <v>8</v>
      </c>
      <c r="V20" s="54">
        <f t="shared" si="1"/>
        <v>3.5</v>
      </c>
      <c r="W20" s="54">
        <f t="shared" si="3"/>
        <v>45</v>
      </c>
      <c r="X20" s="50"/>
      <c r="Y20" s="57" t="s">
        <v>45</v>
      </c>
      <c r="Z20" s="58">
        <f>AVERAGE(J3:J32)</f>
        <v>3.7333333333333334</v>
      </c>
      <c r="AA20" s="58">
        <f>SUM(V5:V34)</f>
        <v>156.5</v>
      </c>
      <c r="AB20" s="19" t="s">
        <v>133</v>
      </c>
    </row>
    <row r="21" spans="1:32" ht="15.75" x14ac:dyDescent="0.25">
      <c r="A21" s="53">
        <v>19</v>
      </c>
      <c r="B21" s="48">
        <v>5</v>
      </c>
      <c r="C21" s="48">
        <v>3</v>
      </c>
      <c r="D21" s="48">
        <v>4</v>
      </c>
      <c r="E21" s="48">
        <v>5</v>
      </c>
      <c r="F21" s="48">
        <v>4</v>
      </c>
      <c r="G21" s="48">
        <v>4</v>
      </c>
      <c r="H21" s="48">
        <v>3</v>
      </c>
      <c r="I21" s="48">
        <v>4</v>
      </c>
      <c r="J21" s="48">
        <v>4</v>
      </c>
      <c r="K21" s="54">
        <f t="shared" si="0"/>
        <v>36</v>
      </c>
      <c r="L21" s="50"/>
      <c r="M21" s="54">
        <v>17</v>
      </c>
      <c r="N21" s="54">
        <f t="shared" si="2"/>
        <v>7.5</v>
      </c>
      <c r="O21" s="54">
        <f t="shared" si="2"/>
        <v>3</v>
      </c>
      <c r="P21" s="54">
        <f t="shared" si="2"/>
        <v>7.5</v>
      </c>
      <c r="Q21" s="54">
        <f t="shared" si="2"/>
        <v>3</v>
      </c>
      <c r="R21" s="54">
        <f t="shared" si="2"/>
        <v>3</v>
      </c>
      <c r="S21" s="54">
        <f t="shared" si="2"/>
        <v>7.5</v>
      </c>
      <c r="T21" s="54">
        <f t="shared" si="2"/>
        <v>3</v>
      </c>
      <c r="U21" s="54">
        <f t="shared" si="2"/>
        <v>7.5</v>
      </c>
      <c r="V21" s="54">
        <f t="shared" si="2"/>
        <v>3</v>
      </c>
      <c r="W21" s="54">
        <f t="shared" si="3"/>
        <v>45</v>
      </c>
      <c r="X21" s="50"/>
      <c r="Y21" s="65" t="s">
        <v>96</v>
      </c>
      <c r="Z21" s="153">
        <f>1.645*SQRT((30*9*(9+1)/6))</f>
        <v>34.895719651556121</v>
      </c>
      <c r="AA21" s="153"/>
      <c r="AB21" s="19"/>
    </row>
    <row r="22" spans="1:32" ht="15.75" x14ac:dyDescent="0.25">
      <c r="A22" s="53">
        <v>20</v>
      </c>
      <c r="B22" s="48">
        <v>4</v>
      </c>
      <c r="C22" s="48">
        <v>2</v>
      </c>
      <c r="D22" s="48">
        <v>4</v>
      </c>
      <c r="E22" s="48">
        <v>3</v>
      </c>
      <c r="F22" s="48">
        <v>4</v>
      </c>
      <c r="G22" s="48">
        <v>4</v>
      </c>
      <c r="H22" s="48">
        <v>3</v>
      </c>
      <c r="I22" s="48">
        <v>4</v>
      </c>
      <c r="J22" s="48">
        <v>4</v>
      </c>
      <c r="K22" s="54">
        <f t="shared" si="0"/>
        <v>32</v>
      </c>
      <c r="L22" s="50"/>
      <c r="M22" s="54">
        <v>18</v>
      </c>
      <c r="N22" s="54">
        <f t="shared" ref="N22:V34" si="4">_xlfn.RANK.AVG(B20,$B20:$J20,1)</f>
        <v>6.5</v>
      </c>
      <c r="O22" s="54">
        <f t="shared" si="4"/>
        <v>1.5</v>
      </c>
      <c r="P22" s="54">
        <f t="shared" si="4"/>
        <v>4</v>
      </c>
      <c r="Q22" s="54">
        <f t="shared" si="4"/>
        <v>4</v>
      </c>
      <c r="R22" s="54">
        <f t="shared" si="4"/>
        <v>6.5</v>
      </c>
      <c r="S22" s="54">
        <f t="shared" si="4"/>
        <v>4</v>
      </c>
      <c r="T22" s="54">
        <f t="shared" si="4"/>
        <v>1.5</v>
      </c>
      <c r="U22" s="54">
        <f t="shared" si="4"/>
        <v>8.5</v>
      </c>
      <c r="V22" s="54">
        <f t="shared" si="4"/>
        <v>8.5</v>
      </c>
      <c r="W22" s="54">
        <f t="shared" si="3"/>
        <v>45</v>
      </c>
      <c r="X22" s="50"/>
      <c r="Y22" s="50"/>
      <c r="Z22" s="50"/>
      <c r="AA22" s="50"/>
      <c r="AB22" s="8"/>
    </row>
    <row r="23" spans="1:32" ht="15.75" x14ac:dyDescent="0.25">
      <c r="A23" s="53">
        <v>21</v>
      </c>
      <c r="B23" s="48">
        <v>4</v>
      </c>
      <c r="C23" s="48">
        <v>4</v>
      </c>
      <c r="D23" s="48">
        <v>4</v>
      </c>
      <c r="E23" s="48">
        <v>4</v>
      </c>
      <c r="F23" s="48">
        <v>5</v>
      </c>
      <c r="G23" s="48">
        <v>5</v>
      </c>
      <c r="H23" s="48">
        <v>4</v>
      </c>
      <c r="I23" s="48">
        <v>5</v>
      </c>
      <c r="J23" s="48">
        <v>5</v>
      </c>
      <c r="K23" s="54">
        <f t="shared" si="0"/>
        <v>40</v>
      </c>
      <c r="L23" s="50"/>
      <c r="M23" s="54">
        <v>19</v>
      </c>
      <c r="N23" s="54">
        <f t="shared" si="4"/>
        <v>8.5</v>
      </c>
      <c r="O23" s="54">
        <f t="shared" si="4"/>
        <v>1.5</v>
      </c>
      <c r="P23" s="54">
        <f t="shared" si="4"/>
        <v>5</v>
      </c>
      <c r="Q23" s="54">
        <f t="shared" si="4"/>
        <v>8.5</v>
      </c>
      <c r="R23" s="54">
        <f t="shared" si="4"/>
        <v>5</v>
      </c>
      <c r="S23" s="54">
        <f t="shared" si="4"/>
        <v>5</v>
      </c>
      <c r="T23" s="54">
        <f t="shared" si="4"/>
        <v>1.5</v>
      </c>
      <c r="U23" s="54">
        <f t="shared" si="4"/>
        <v>5</v>
      </c>
      <c r="V23" s="54">
        <f t="shared" si="4"/>
        <v>5</v>
      </c>
      <c r="W23" s="54">
        <f t="shared" si="3"/>
        <v>45</v>
      </c>
      <c r="X23" s="50"/>
      <c r="Y23" s="54" t="s">
        <v>72</v>
      </c>
      <c r="Z23" s="54" t="s">
        <v>60</v>
      </c>
      <c r="AA23" s="54" t="s">
        <v>95</v>
      </c>
      <c r="AB23" s="100" t="s">
        <v>126</v>
      </c>
    </row>
    <row r="24" spans="1:32" ht="15.75" x14ac:dyDescent="0.25">
      <c r="A24" s="53">
        <v>22</v>
      </c>
      <c r="B24" s="48">
        <v>3</v>
      </c>
      <c r="C24" s="48">
        <v>2</v>
      </c>
      <c r="D24" s="48">
        <v>3</v>
      </c>
      <c r="E24" s="48">
        <v>4</v>
      </c>
      <c r="F24" s="48">
        <v>2</v>
      </c>
      <c r="G24" s="48">
        <v>4</v>
      </c>
      <c r="H24" s="48">
        <v>3</v>
      </c>
      <c r="I24" s="48">
        <v>2</v>
      </c>
      <c r="J24" s="48">
        <v>2</v>
      </c>
      <c r="K24" s="54">
        <f t="shared" si="0"/>
        <v>25</v>
      </c>
      <c r="L24" s="50"/>
      <c r="M24" s="54">
        <v>20</v>
      </c>
      <c r="N24" s="54">
        <f t="shared" si="4"/>
        <v>6.5</v>
      </c>
      <c r="O24" s="54">
        <f t="shared" si="4"/>
        <v>1</v>
      </c>
      <c r="P24" s="54">
        <f t="shared" si="4"/>
        <v>6.5</v>
      </c>
      <c r="Q24" s="54">
        <f t="shared" si="4"/>
        <v>2.5</v>
      </c>
      <c r="R24" s="54">
        <f t="shared" si="4"/>
        <v>6.5</v>
      </c>
      <c r="S24" s="54">
        <f t="shared" si="4"/>
        <v>6.5</v>
      </c>
      <c r="T24" s="54">
        <f t="shared" si="4"/>
        <v>2.5</v>
      </c>
      <c r="U24" s="54">
        <f t="shared" si="4"/>
        <v>6.5</v>
      </c>
      <c r="V24" s="54">
        <f t="shared" si="4"/>
        <v>6.5</v>
      </c>
      <c r="W24" s="54">
        <f t="shared" si="3"/>
        <v>45</v>
      </c>
      <c r="X24" s="50"/>
      <c r="Y24" s="54" t="s">
        <v>38</v>
      </c>
      <c r="Z24" s="58">
        <v>3.3666666666666667</v>
      </c>
      <c r="AA24" s="58">
        <v>117</v>
      </c>
      <c r="AB24" s="2" t="s">
        <v>127</v>
      </c>
    </row>
    <row r="25" spans="1:32" ht="15.75" x14ac:dyDescent="0.25">
      <c r="A25" s="53">
        <v>23</v>
      </c>
      <c r="B25" s="48">
        <v>4</v>
      </c>
      <c r="C25" s="48">
        <v>4</v>
      </c>
      <c r="D25" s="48">
        <v>4</v>
      </c>
      <c r="E25" s="48">
        <v>4</v>
      </c>
      <c r="F25" s="48">
        <v>5</v>
      </c>
      <c r="G25" s="48">
        <v>5</v>
      </c>
      <c r="H25" s="48">
        <v>5</v>
      </c>
      <c r="I25" s="48">
        <v>5</v>
      </c>
      <c r="J25" s="48">
        <v>5</v>
      </c>
      <c r="K25" s="54">
        <f t="shared" si="0"/>
        <v>41</v>
      </c>
      <c r="L25" s="50"/>
      <c r="M25" s="54">
        <v>21</v>
      </c>
      <c r="N25" s="54">
        <f t="shared" si="4"/>
        <v>3</v>
      </c>
      <c r="O25" s="54">
        <f t="shared" si="4"/>
        <v>3</v>
      </c>
      <c r="P25" s="54">
        <f t="shared" si="4"/>
        <v>3</v>
      </c>
      <c r="Q25" s="54">
        <f t="shared" si="4"/>
        <v>3</v>
      </c>
      <c r="R25" s="54">
        <f t="shared" si="4"/>
        <v>7.5</v>
      </c>
      <c r="S25" s="54">
        <f t="shared" si="4"/>
        <v>7.5</v>
      </c>
      <c r="T25" s="54">
        <f t="shared" si="4"/>
        <v>3</v>
      </c>
      <c r="U25" s="54">
        <f t="shared" si="4"/>
        <v>7.5</v>
      </c>
      <c r="V25" s="54">
        <f t="shared" si="4"/>
        <v>7.5</v>
      </c>
      <c r="W25" s="54">
        <f t="shared" si="3"/>
        <v>45</v>
      </c>
      <c r="X25" s="50"/>
      <c r="Y25" s="54" t="s">
        <v>43</v>
      </c>
      <c r="Z25" s="58">
        <v>3.4</v>
      </c>
      <c r="AA25" s="58">
        <v>120.5</v>
      </c>
      <c r="AB25" s="2" t="s">
        <v>127</v>
      </c>
    </row>
    <row r="26" spans="1:32" ht="15.75" x14ac:dyDescent="0.25">
      <c r="A26" s="53">
        <v>24</v>
      </c>
      <c r="B26" s="48">
        <v>4</v>
      </c>
      <c r="C26" s="48">
        <v>4</v>
      </c>
      <c r="D26" s="48">
        <v>4</v>
      </c>
      <c r="E26" s="48">
        <v>4</v>
      </c>
      <c r="F26" s="48">
        <v>4</v>
      </c>
      <c r="G26" s="48">
        <v>4</v>
      </c>
      <c r="H26" s="48">
        <v>4</v>
      </c>
      <c r="I26" s="48">
        <v>4</v>
      </c>
      <c r="J26" s="48">
        <v>4</v>
      </c>
      <c r="K26" s="54">
        <f t="shared" si="0"/>
        <v>36</v>
      </c>
      <c r="L26" s="50"/>
      <c r="M26" s="54">
        <v>22</v>
      </c>
      <c r="N26" s="54">
        <f t="shared" si="4"/>
        <v>6</v>
      </c>
      <c r="O26" s="54">
        <f t="shared" si="4"/>
        <v>2.5</v>
      </c>
      <c r="P26" s="54">
        <f t="shared" si="4"/>
        <v>6</v>
      </c>
      <c r="Q26" s="54">
        <f t="shared" si="4"/>
        <v>8.5</v>
      </c>
      <c r="R26" s="54">
        <f t="shared" si="4"/>
        <v>2.5</v>
      </c>
      <c r="S26" s="54">
        <f t="shared" si="4"/>
        <v>8.5</v>
      </c>
      <c r="T26" s="54">
        <f t="shared" si="4"/>
        <v>6</v>
      </c>
      <c r="U26" s="54">
        <f t="shared" si="4"/>
        <v>2.5</v>
      </c>
      <c r="V26" s="54">
        <f t="shared" si="4"/>
        <v>2.5</v>
      </c>
      <c r="W26" s="54">
        <f t="shared" si="3"/>
        <v>45</v>
      </c>
      <c r="X26" s="50"/>
      <c r="Y26" s="54" t="s">
        <v>40</v>
      </c>
      <c r="Z26" s="58">
        <v>3.6333333333333333</v>
      </c>
      <c r="AA26" s="58">
        <v>137.5</v>
      </c>
      <c r="AB26" s="2" t="s">
        <v>127</v>
      </c>
    </row>
    <row r="27" spans="1:32" ht="15.75" x14ac:dyDescent="0.25">
      <c r="A27" s="53">
        <v>25</v>
      </c>
      <c r="B27" s="48">
        <v>4</v>
      </c>
      <c r="C27" s="48">
        <v>4</v>
      </c>
      <c r="D27" s="48">
        <v>2</v>
      </c>
      <c r="E27" s="48">
        <v>4</v>
      </c>
      <c r="F27" s="48">
        <v>4</v>
      </c>
      <c r="G27" s="48">
        <v>2</v>
      </c>
      <c r="H27" s="48">
        <v>4</v>
      </c>
      <c r="I27" s="48">
        <v>4</v>
      </c>
      <c r="J27" s="48">
        <v>2</v>
      </c>
      <c r="K27" s="54">
        <f t="shared" si="0"/>
        <v>30</v>
      </c>
      <c r="L27" s="50"/>
      <c r="M27" s="54">
        <v>23</v>
      </c>
      <c r="N27" s="54">
        <f t="shared" si="4"/>
        <v>2.5</v>
      </c>
      <c r="O27" s="54">
        <f t="shared" si="4"/>
        <v>2.5</v>
      </c>
      <c r="P27" s="54">
        <f t="shared" si="4"/>
        <v>2.5</v>
      </c>
      <c r="Q27" s="54">
        <f t="shared" si="4"/>
        <v>2.5</v>
      </c>
      <c r="R27" s="54">
        <f t="shared" si="4"/>
        <v>7</v>
      </c>
      <c r="S27" s="54">
        <f t="shared" si="4"/>
        <v>7</v>
      </c>
      <c r="T27" s="54">
        <f t="shared" si="4"/>
        <v>7</v>
      </c>
      <c r="U27" s="54">
        <f t="shared" si="4"/>
        <v>7</v>
      </c>
      <c r="V27" s="54">
        <f t="shared" si="4"/>
        <v>7</v>
      </c>
      <c r="W27" s="54">
        <f t="shared" si="3"/>
        <v>45</v>
      </c>
      <c r="X27" s="50"/>
      <c r="Y27" s="54" t="s">
        <v>42</v>
      </c>
      <c r="Z27" s="58">
        <v>3.6666666666666665</v>
      </c>
      <c r="AA27" s="58">
        <v>152</v>
      </c>
      <c r="AB27" s="2" t="s">
        <v>133</v>
      </c>
    </row>
    <row r="28" spans="1:32" ht="15.75" x14ac:dyDescent="0.25">
      <c r="A28" s="53">
        <v>26</v>
      </c>
      <c r="B28" s="48">
        <v>4</v>
      </c>
      <c r="C28" s="48">
        <v>2</v>
      </c>
      <c r="D28" s="48">
        <v>2</v>
      </c>
      <c r="E28" s="48">
        <v>4</v>
      </c>
      <c r="F28" s="48">
        <v>2</v>
      </c>
      <c r="G28" s="48">
        <v>2</v>
      </c>
      <c r="H28" s="48">
        <v>2</v>
      </c>
      <c r="I28" s="48">
        <v>2</v>
      </c>
      <c r="J28" s="48">
        <v>4</v>
      </c>
      <c r="K28" s="54">
        <f t="shared" si="0"/>
        <v>24</v>
      </c>
      <c r="L28" s="50"/>
      <c r="M28" s="54">
        <v>24</v>
      </c>
      <c r="N28" s="54">
        <f t="shared" si="4"/>
        <v>5</v>
      </c>
      <c r="O28" s="54">
        <f t="shared" si="4"/>
        <v>5</v>
      </c>
      <c r="P28" s="54">
        <f t="shared" si="4"/>
        <v>5</v>
      </c>
      <c r="Q28" s="54">
        <f t="shared" si="4"/>
        <v>5</v>
      </c>
      <c r="R28" s="54">
        <f t="shared" si="4"/>
        <v>5</v>
      </c>
      <c r="S28" s="54">
        <f t="shared" si="4"/>
        <v>5</v>
      </c>
      <c r="T28" s="54">
        <f t="shared" si="4"/>
        <v>5</v>
      </c>
      <c r="U28" s="54">
        <f t="shared" si="4"/>
        <v>5</v>
      </c>
      <c r="V28" s="54">
        <f t="shared" si="4"/>
        <v>5</v>
      </c>
      <c r="W28" s="54">
        <f t="shared" si="3"/>
        <v>45</v>
      </c>
      <c r="X28" s="50"/>
      <c r="Y28" s="54" t="s">
        <v>39</v>
      </c>
      <c r="Z28" s="58">
        <v>3.7</v>
      </c>
      <c r="AA28" s="58">
        <v>154.5</v>
      </c>
      <c r="AB28" s="2" t="s">
        <v>133</v>
      </c>
    </row>
    <row r="29" spans="1:32" ht="15.75" x14ac:dyDescent="0.25">
      <c r="A29" s="53">
        <v>27</v>
      </c>
      <c r="B29" s="48">
        <v>4</v>
      </c>
      <c r="C29" s="48">
        <v>4</v>
      </c>
      <c r="D29" s="48">
        <v>5</v>
      </c>
      <c r="E29" s="48">
        <v>4</v>
      </c>
      <c r="F29" s="48">
        <v>5</v>
      </c>
      <c r="G29" s="48">
        <v>4</v>
      </c>
      <c r="H29" s="48">
        <v>4</v>
      </c>
      <c r="I29" s="48">
        <v>4</v>
      </c>
      <c r="J29" s="48">
        <v>2</v>
      </c>
      <c r="K29" s="54">
        <f t="shared" si="0"/>
        <v>36</v>
      </c>
      <c r="L29" s="50"/>
      <c r="M29" s="54">
        <v>25</v>
      </c>
      <c r="N29" s="54">
        <f t="shared" si="4"/>
        <v>6.5</v>
      </c>
      <c r="O29" s="54">
        <f t="shared" si="4"/>
        <v>6.5</v>
      </c>
      <c r="P29" s="54">
        <f t="shared" si="4"/>
        <v>2</v>
      </c>
      <c r="Q29" s="54">
        <f t="shared" si="4"/>
        <v>6.5</v>
      </c>
      <c r="R29" s="54">
        <f t="shared" si="4"/>
        <v>6.5</v>
      </c>
      <c r="S29" s="54">
        <f t="shared" si="4"/>
        <v>2</v>
      </c>
      <c r="T29" s="54">
        <f t="shared" si="4"/>
        <v>6.5</v>
      </c>
      <c r="U29" s="54">
        <f t="shared" si="4"/>
        <v>6.5</v>
      </c>
      <c r="V29" s="54">
        <f t="shared" si="4"/>
        <v>2</v>
      </c>
      <c r="W29" s="54">
        <f t="shared" si="3"/>
        <v>45</v>
      </c>
      <c r="X29" s="50"/>
      <c r="Y29" s="54" t="s">
        <v>44</v>
      </c>
      <c r="Z29" s="58">
        <v>3.7333333333333334</v>
      </c>
      <c r="AA29" s="58">
        <v>155.5</v>
      </c>
      <c r="AB29" s="2" t="s">
        <v>133</v>
      </c>
    </row>
    <row r="30" spans="1:32" ht="15.75" x14ac:dyDescent="0.25">
      <c r="A30" s="53">
        <v>28</v>
      </c>
      <c r="B30" s="48">
        <v>4</v>
      </c>
      <c r="C30" s="48">
        <v>3</v>
      </c>
      <c r="D30" s="48">
        <v>4</v>
      </c>
      <c r="E30" s="48">
        <v>3</v>
      </c>
      <c r="F30" s="48">
        <v>4</v>
      </c>
      <c r="G30" s="48">
        <v>4</v>
      </c>
      <c r="H30" s="48">
        <v>4</v>
      </c>
      <c r="I30" s="48">
        <v>3</v>
      </c>
      <c r="J30" s="48">
        <v>4</v>
      </c>
      <c r="K30" s="54">
        <f t="shared" si="0"/>
        <v>33</v>
      </c>
      <c r="L30" s="50"/>
      <c r="M30" s="54">
        <v>26</v>
      </c>
      <c r="N30" s="54">
        <f t="shared" si="4"/>
        <v>8</v>
      </c>
      <c r="O30" s="54">
        <f t="shared" si="4"/>
        <v>3.5</v>
      </c>
      <c r="P30" s="54">
        <f t="shared" si="4"/>
        <v>3.5</v>
      </c>
      <c r="Q30" s="54">
        <f t="shared" si="4"/>
        <v>8</v>
      </c>
      <c r="R30" s="54">
        <f t="shared" si="4"/>
        <v>3.5</v>
      </c>
      <c r="S30" s="54">
        <f t="shared" si="4"/>
        <v>3.5</v>
      </c>
      <c r="T30" s="54">
        <f t="shared" si="4"/>
        <v>3.5</v>
      </c>
      <c r="U30" s="54">
        <f t="shared" si="4"/>
        <v>3.5</v>
      </c>
      <c r="V30" s="54">
        <f t="shared" si="4"/>
        <v>8</v>
      </c>
      <c r="W30" s="54">
        <f t="shared" si="3"/>
        <v>45</v>
      </c>
      <c r="X30" s="50"/>
      <c r="Y30" s="54" t="s">
        <v>45</v>
      </c>
      <c r="Z30" s="58">
        <v>3.7333333333333334</v>
      </c>
      <c r="AA30" s="58">
        <v>156.5</v>
      </c>
      <c r="AB30" s="2" t="s">
        <v>133</v>
      </c>
    </row>
    <row r="31" spans="1:32" ht="15.75" x14ac:dyDescent="0.25">
      <c r="A31" s="53">
        <v>29</v>
      </c>
      <c r="B31" s="48">
        <v>5</v>
      </c>
      <c r="C31" s="48">
        <v>3</v>
      </c>
      <c r="D31" s="48">
        <v>4</v>
      </c>
      <c r="E31" s="48">
        <v>4</v>
      </c>
      <c r="F31" s="48">
        <v>4</v>
      </c>
      <c r="G31" s="48">
        <v>4</v>
      </c>
      <c r="H31" s="48">
        <v>3</v>
      </c>
      <c r="I31" s="48">
        <v>4</v>
      </c>
      <c r="J31" s="48">
        <v>4</v>
      </c>
      <c r="K31" s="54">
        <f t="shared" si="0"/>
        <v>35</v>
      </c>
      <c r="L31" s="50"/>
      <c r="M31" s="54">
        <v>27</v>
      </c>
      <c r="N31" s="54">
        <f t="shared" si="4"/>
        <v>4.5</v>
      </c>
      <c r="O31" s="54">
        <f t="shared" si="4"/>
        <v>4.5</v>
      </c>
      <c r="P31" s="54">
        <f t="shared" si="4"/>
        <v>8.5</v>
      </c>
      <c r="Q31" s="54">
        <f t="shared" si="4"/>
        <v>4.5</v>
      </c>
      <c r="R31" s="54">
        <f t="shared" si="4"/>
        <v>8.5</v>
      </c>
      <c r="S31" s="54">
        <f t="shared" si="4"/>
        <v>4.5</v>
      </c>
      <c r="T31" s="54">
        <f t="shared" si="4"/>
        <v>4.5</v>
      </c>
      <c r="U31" s="54">
        <f t="shared" si="4"/>
        <v>4.5</v>
      </c>
      <c r="V31" s="54">
        <f t="shared" si="4"/>
        <v>1</v>
      </c>
      <c r="W31" s="54">
        <f t="shared" si="3"/>
        <v>45</v>
      </c>
      <c r="X31" s="50"/>
      <c r="Y31" s="54" t="s">
        <v>41</v>
      </c>
      <c r="Z31" s="58">
        <v>3.9</v>
      </c>
      <c r="AA31" s="58">
        <v>175.5</v>
      </c>
      <c r="AB31" s="2" t="s">
        <v>130</v>
      </c>
    </row>
    <row r="32" spans="1:32" ht="15.75" x14ac:dyDescent="0.25">
      <c r="A32" s="53">
        <v>30</v>
      </c>
      <c r="B32" s="48">
        <v>4</v>
      </c>
      <c r="C32" s="48">
        <v>4</v>
      </c>
      <c r="D32" s="48">
        <v>4</v>
      </c>
      <c r="E32" s="48">
        <v>4</v>
      </c>
      <c r="F32" s="48">
        <v>4</v>
      </c>
      <c r="G32" s="48">
        <v>4</v>
      </c>
      <c r="H32" s="48">
        <v>4</v>
      </c>
      <c r="I32" s="48">
        <v>4</v>
      </c>
      <c r="J32" s="48">
        <v>4</v>
      </c>
      <c r="K32" s="54">
        <f t="shared" si="0"/>
        <v>36</v>
      </c>
      <c r="L32" s="50"/>
      <c r="M32" s="54">
        <v>28</v>
      </c>
      <c r="N32" s="54">
        <f t="shared" si="4"/>
        <v>6.5</v>
      </c>
      <c r="O32" s="54">
        <f t="shared" si="4"/>
        <v>2</v>
      </c>
      <c r="P32" s="54">
        <f t="shared" si="4"/>
        <v>6.5</v>
      </c>
      <c r="Q32" s="54">
        <f t="shared" si="4"/>
        <v>2</v>
      </c>
      <c r="R32" s="54">
        <f t="shared" si="4"/>
        <v>6.5</v>
      </c>
      <c r="S32" s="54">
        <f t="shared" si="4"/>
        <v>6.5</v>
      </c>
      <c r="T32" s="54">
        <f t="shared" si="4"/>
        <v>6.5</v>
      </c>
      <c r="U32" s="54">
        <f t="shared" si="4"/>
        <v>2</v>
      </c>
      <c r="V32" s="54">
        <f t="shared" si="4"/>
        <v>6.5</v>
      </c>
      <c r="W32" s="54">
        <f>SUM(N32:V32)</f>
        <v>45</v>
      </c>
      <c r="X32" s="50"/>
      <c r="Y32" s="54" t="s">
        <v>37</v>
      </c>
      <c r="Z32" s="58">
        <v>4</v>
      </c>
      <c r="AA32" s="58">
        <v>181</v>
      </c>
      <c r="AB32" s="2" t="s">
        <v>130</v>
      </c>
    </row>
    <row r="33" spans="1:28" ht="15.75" x14ac:dyDescent="0.25">
      <c r="A33" s="59" t="s">
        <v>84</v>
      </c>
      <c r="B33" s="48">
        <f>SUM(B3:B32)</f>
        <v>120</v>
      </c>
      <c r="C33" s="48">
        <f t="shared" ref="C33:J33" si="5">SUM(C3:C32)</f>
        <v>101</v>
      </c>
      <c r="D33" s="48">
        <f t="shared" si="5"/>
        <v>111</v>
      </c>
      <c r="E33" s="48">
        <f t="shared" si="5"/>
        <v>109</v>
      </c>
      <c r="F33" s="48">
        <f>SUM(F3:F32)</f>
        <v>117</v>
      </c>
      <c r="G33" s="48">
        <f>SUM(G3:G32)</f>
        <v>110</v>
      </c>
      <c r="H33" s="48">
        <f t="shared" si="5"/>
        <v>102</v>
      </c>
      <c r="I33" s="48">
        <f t="shared" si="5"/>
        <v>112</v>
      </c>
      <c r="J33" s="48">
        <f t="shared" si="5"/>
        <v>112</v>
      </c>
      <c r="K33" s="54">
        <f>SUM(K3:K32)</f>
        <v>994</v>
      </c>
      <c r="L33" s="50"/>
      <c r="M33" s="54">
        <v>29</v>
      </c>
      <c r="N33" s="54">
        <f t="shared" si="4"/>
        <v>9</v>
      </c>
      <c r="O33" s="54">
        <f t="shared" si="4"/>
        <v>1.5</v>
      </c>
      <c r="P33" s="54">
        <f t="shared" si="4"/>
        <v>5.5</v>
      </c>
      <c r="Q33" s="54">
        <f t="shared" si="4"/>
        <v>5.5</v>
      </c>
      <c r="R33" s="54">
        <f t="shared" si="4"/>
        <v>5.5</v>
      </c>
      <c r="S33" s="54">
        <f t="shared" si="4"/>
        <v>5.5</v>
      </c>
      <c r="T33" s="54">
        <f t="shared" si="4"/>
        <v>1.5</v>
      </c>
      <c r="U33" s="54">
        <f t="shared" si="4"/>
        <v>5.5</v>
      </c>
      <c r="V33" s="54">
        <f t="shared" si="4"/>
        <v>5.5</v>
      </c>
      <c r="W33" s="54">
        <f>SUM(N33:V33)</f>
        <v>45</v>
      </c>
      <c r="X33" s="50"/>
      <c r="Y33" s="54" t="s">
        <v>96</v>
      </c>
      <c r="Z33" s="58">
        <v>34.895719651556121</v>
      </c>
      <c r="AA33" s="58"/>
      <c r="AB33" s="19"/>
    </row>
    <row r="34" spans="1:28" ht="15.75" x14ac:dyDescent="0.25">
      <c r="A34" s="60" t="s">
        <v>53</v>
      </c>
      <c r="B34" s="61">
        <f>AVERAGE(B3:B32)</f>
        <v>4</v>
      </c>
      <c r="C34" s="61">
        <f t="shared" ref="C34:J34" si="6">AVERAGE(C3:C32)</f>
        <v>3.3666666666666667</v>
      </c>
      <c r="D34" s="61">
        <f t="shared" si="6"/>
        <v>3.7</v>
      </c>
      <c r="E34" s="61">
        <f t="shared" si="6"/>
        <v>3.6333333333333333</v>
      </c>
      <c r="F34" s="61">
        <f t="shared" si="6"/>
        <v>3.9</v>
      </c>
      <c r="G34" s="61">
        <f t="shared" si="6"/>
        <v>3.6666666666666665</v>
      </c>
      <c r="H34" s="61">
        <f t="shared" si="6"/>
        <v>3.4</v>
      </c>
      <c r="I34" s="61">
        <f t="shared" si="6"/>
        <v>3.7333333333333334</v>
      </c>
      <c r="J34" s="61">
        <f t="shared" si="6"/>
        <v>3.7333333333333334</v>
      </c>
      <c r="K34" s="50"/>
      <c r="L34" s="50"/>
      <c r="M34" s="62">
        <v>30</v>
      </c>
      <c r="N34" s="54">
        <f t="shared" si="4"/>
        <v>5</v>
      </c>
      <c r="O34" s="54">
        <f t="shared" si="4"/>
        <v>5</v>
      </c>
      <c r="P34" s="54">
        <f t="shared" si="4"/>
        <v>5</v>
      </c>
      <c r="Q34" s="54">
        <f t="shared" si="4"/>
        <v>5</v>
      </c>
      <c r="R34" s="54">
        <f t="shared" si="4"/>
        <v>5</v>
      </c>
      <c r="S34" s="54">
        <f t="shared" si="4"/>
        <v>5</v>
      </c>
      <c r="T34" s="54">
        <f t="shared" si="4"/>
        <v>5</v>
      </c>
      <c r="U34" s="54">
        <f t="shared" si="4"/>
        <v>5</v>
      </c>
      <c r="V34" s="54">
        <f t="shared" si="4"/>
        <v>5</v>
      </c>
      <c r="W34" s="54">
        <f>SUM(N34:V34)</f>
        <v>45</v>
      </c>
      <c r="X34" s="50"/>
      <c r="Y34" s="50"/>
      <c r="Z34" s="50"/>
      <c r="AA34" s="50"/>
      <c r="AB34" s="8"/>
    </row>
    <row r="35" spans="1:28" ht="15.75" x14ac:dyDescent="0.25">
      <c r="A35" s="63" t="s">
        <v>85</v>
      </c>
      <c r="B35" s="64">
        <f>_xlfn.STDEV.S(B3:B32)</f>
        <v>0.58722021951470349</v>
      </c>
      <c r="C35" s="64">
        <f t="shared" ref="C35:J35" si="7">_xlfn.STDEV.S(C3:C32)</f>
        <v>0.80871687784152635</v>
      </c>
      <c r="D35" s="64">
        <f t="shared" si="7"/>
        <v>0.74971258860795564</v>
      </c>
      <c r="E35" s="64">
        <f t="shared" si="7"/>
        <v>0.61494789985837739</v>
      </c>
      <c r="F35" s="64">
        <f t="shared" si="7"/>
        <v>0.80301157289723801</v>
      </c>
      <c r="G35" s="64">
        <f t="shared" si="7"/>
        <v>0.75809804357890387</v>
      </c>
      <c r="H35" s="64">
        <f t="shared" si="7"/>
        <v>0.85500554545489371</v>
      </c>
      <c r="I35" s="64">
        <f t="shared" si="7"/>
        <v>0.86834497091060958</v>
      </c>
      <c r="J35" s="64">
        <f t="shared" si="7"/>
        <v>0.98026503570712209</v>
      </c>
      <c r="K35" s="50"/>
      <c r="L35" s="50"/>
      <c r="M35" s="65" t="s">
        <v>52</v>
      </c>
      <c r="N35" s="54">
        <f>SUM(N5:N34)</f>
        <v>181</v>
      </c>
      <c r="O35" s="54">
        <f t="shared" ref="O35:T35" si="8">SUM(O5:O34)</f>
        <v>117</v>
      </c>
      <c r="P35" s="54">
        <f t="shared" si="8"/>
        <v>154.5</v>
      </c>
      <c r="Q35" s="54">
        <f t="shared" si="8"/>
        <v>137.5</v>
      </c>
      <c r="R35" s="54">
        <f t="shared" si="8"/>
        <v>175.5</v>
      </c>
      <c r="S35" s="54">
        <f>SUM(S5:S34)</f>
        <v>152</v>
      </c>
      <c r="T35" s="54">
        <f t="shared" si="8"/>
        <v>120.5</v>
      </c>
      <c r="U35" s="54">
        <f>SUM(U5:U34)</f>
        <v>155.5</v>
      </c>
      <c r="V35" s="54">
        <f>SUM(V5:V34)</f>
        <v>156.5</v>
      </c>
      <c r="W35" s="66"/>
      <c r="X35" s="50"/>
      <c r="Y35" s="50"/>
      <c r="Z35" s="50"/>
      <c r="AA35" s="50"/>
      <c r="AB35" s="8"/>
    </row>
    <row r="36" spans="1:28" ht="15.75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65" t="s">
        <v>53</v>
      </c>
      <c r="N36" s="64">
        <f>AVERAGE(N5:N34)</f>
        <v>6.0333333333333332</v>
      </c>
      <c r="O36" s="64">
        <f t="shared" ref="O36:V36" si="9">AVERAGE(O5:O34)</f>
        <v>3.9</v>
      </c>
      <c r="P36" s="64">
        <f t="shared" si="9"/>
        <v>5.15</v>
      </c>
      <c r="Q36" s="64">
        <f t="shared" si="9"/>
        <v>4.583333333333333</v>
      </c>
      <c r="R36" s="64">
        <f t="shared" si="9"/>
        <v>5.85</v>
      </c>
      <c r="S36" s="64">
        <f t="shared" si="9"/>
        <v>5.0666666666666664</v>
      </c>
      <c r="T36" s="64">
        <f t="shared" si="9"/>
        <v>4.0166666666666666</v>
      </c>
      <c r="U36" s="64">
        <f t="shared" si="9"/>
        <v>5.1833333333333336</v>
      </c>
      <c r="V36" s="64">
        <f t="shared" si="9"/>
        <v>5.2166666666666668</v>
      </c>
      <c r="W36" s="50"/>
      <c r="X36" s="50"/>
      <c r="Y36" s="50"/>
      <c r="Z36" s="50"/>
      <c r="AA36" s="50"/>
      <c r="AB36" s="8"/>
    </row>
    <row r="37" spans="1:28" ht="15.75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8"/>
    </row>
    <row r="38" spans="1:28" ht="15.75" x14ac:dyDescent="0.25">
      <c r="A38" s="18" t="s">
        <v>100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8" t="s">
        <v>100</v>
      </c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ht="15.75" x14ac:dyDescent="0.25">
      <c r="A39" s="39" t="s">
        <v>82</v>
      </c>
      <c r="B39" s="42">
        <v>705</v>
      </c>
      <c r="C39" s="42">
        <v>308</v>
      </c>
      <c r="D39" s="42">
        <v>581</v>
      </c>
      <c r="E39" s="42">
        <v>217</v>
      </c>
      <c r="F39" s="42">
        <v>485</v>
      </c>
      <c r="G39" s="42">
        <v>613</v>
      </c>
      <c r="H39" s="42">
        <v>835</v>
      </c>
      <c r="I39" s="42">
        <v>199</v>
      </c>
      <c r="J39" s="42">
        <v>325</v>
      </c>
      <c r="K39" s="39" t="s">
        <v>52</v>
      </c>
      <c r="M39" s="18" t="s">
        <v>83</v>
      </c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ht="15.75" x14ac:dyDescent="0.25">
      <c r="A40" s="33">
        <v>1</v>
      </c>
      <c r="B40" s="33">
        <v>4</v>
      </c>
      <c r="C40" s="33">
        <v>4</v>
      </c>
      <c r="D40" s="33">
        <v>4</v>
      </c>
      <c r="E40" s="33">
        <v>4</v>
      </c>
      <c r="F40" s="33">
        <v>5</v>
      </c>
      <c r="G40" s="33">
        <v>2</v>
      </c>
      <c r="H40" s="33">
        <v>4</v>
      </c>
      <c r="I40" s="33">
        <v>4</v>
      </c>
      <c r="J40" s="33">
        <v>2</v>
      </c>
      <c r="K40" s="67">
        <f>SUM(B40:J40)</f>
        <v>33</v>
      </c>
      <c r="M40" s="137" t="s">
        <v>82</v>
      </c>
      <c r="N40" s="150" t="s">
        <v>72</v>
      </c>
      <c r="O40" s="151"/>
      <c r="P40" s="151"/>
      <c r="Q40" s="151"/>
      <c r="R40" s="151"/>
      <c r="S40" s="151"/>
      <c r="T40" s="151"/>
      <c r="U40" s="151"/>
      <c r="V40" s="152"/>
      <c r="W40" s="137" t="s">
        <v>34</v>
      </c>
      <c r="X40" s="8"/>
      <c r="Y40" s="46" t="s">
        <v>87</v>
      </c>
      <c r="Z40" s="47">
        <f>(12/((Z46*Z45)*(Z45+1))*SUMSQ(N72:V72)-3*(Z46)*(Z45+1))</f>
        <v>7.5599999999999454</v>
      </c>
      <c r="AA40" s="55"/>
      <c r="AB40" s="8"/>
    </row>
    <row r="41" spans="1:28" ht="15.75" x14ac:dyDescent="0.25">
      <c r="A41" s="33">
        <v>2</v>
      </c>
      <c r="B41" s="33">
        <v>4</v>
      </c>
      <c r="C41" s="33">
        <v>4</v>
      </c>
      <c r="D41" s="33">
        <v>4</v>
      </c>
      <c r="E41" s="33">
        <v>4</v>
      </c>
      <c r="F41" s="33">
        <v>2</v>
      </c>
      <c r="G41" s="33">
        <v>2</v>
      </c>
      <c r="H41" s="33">
        <v>3</v>
      </c>
      <c r="I41" s="33">
        <v>4</v>
      </c>
      <c r="J41" s="33">
        <v>3</v>
      </c>
      <c r="K41" s="67">
        <f t="shared" ref="K41:K67" si="10">SUM(B41:J41)</f>
        <v>30</v>
      </c>
      <c r="M41" s="144"/>
      <c r="N41" s="39">
        <v>705</v>
      </c>
      <c r="O41" s="39">
        <v>308</v>
      </c>
      <c r="P41" s="39">
        <v>581</v>
      </c>
      <c r="Q41" s="39">
        <v>217</v>
      </c>
      <c r="R41" s="39">
        <v>485</v>
      </c>
      <c r="S41" s="39">
        <v>613</v>
      </c>
      <c r="T41" s="39">
        <v>835</v>
      </c>
      <c r="U41" s="39">
        <v>199</v>
      </c>
      <c r="V41" s="39">
        <v>325</v>
      </c>
      <c r="W41" s="144"/>
      <c r="X41" s="8"/>
      <c r="Y41" s="46" t="s">
        <v>88</v>
      </c>
      <c r="Z41" s="47">
        <f>_xlfn.CHISQ.INV.RT(0.05,8)</f>
        <v>15.507313055865453</v>
      </c>
      <c r="AA41" s="55"/>
      <c r="AB41" s="8"/>
    </row>
    <row r="42" spans="1:28" ht="15.75" x14ac:dyDescent="0.25">
      <c r="A42" s="33">
        <v>3</v>
      </c>
      <c r="B42" s="33">
        <v>4</v>
      </c>
      <c r="C42" s="33">
        <v>3</v>
      </c>
      <c r="D42" s="33">
        <v>2</v>
      </c>
      <c r="E42" s="33">
        <v>4</v>
      </c>
      <c r="F42" s="33">
        <v>4</v>
      </c>
      <c r="G42" s="33">
        <v>5</v>
      </c>
      <c r="H42" s="33">
        <v>4</v>
      </c>
      <c r="I42" s="33">
        <v>3</v>
      </c>
      <c r="J42" s="33">
        <v>2</v>
      </c>
      <c r="K42" s="67">
        <f t="shared" si="10"/>
        <v>31</v>
      </c>
      <c r="M42" s="33">
        <v>1</v>
      </c>
      <c r="N42" s="19">
        <f t="shared" ref="N42:N71" si="11">_xlfn.RANK.AVG(B40,$B40:$J40,1)</f>
        <v>5.5</v>
      </c>
      <c r="O42" s="19">
        <f t="shared" ref="O42:O71" si="12">_xlfn.RANK.AVG(C40,$B40:$J40,1)</f>
        <v>5.5</v>
      </c>
      <c r="P42" s="19">
        <f t="shared" ref="P42:P71" si="13">_xlfn.RANK.AVG(D40,$B40:$J40,1)</f>
        <v>5.5</v>
      </c>
      <c r="Q42" s="19">
        <f t="shared" ref="Q42:Q71" si="14">_xlfn.RANK.AVG(E40,$B40:$J40,1)</f>
        <v>5.5</v>
      </c>
      <c r="R42" s="19">
        <f t="shared" ref="R42:R71" si="15">_xlfn.RANK.AVG(F40,$B40:$J40,1)</f>
        <v>9</v>
      </c>
      <c r="S42" s="19">
        <f t="shared" ref="S42:S71" si="16">_xlfn.RANK.AVG(G40,$B40:$J40,1)</f>
        <v>1.5</v>
      </c>
      <c r="T42" s="19">
        <f t="shared" ref="T42:T71" si="17">_xlfn.RANK.AVG(H40,$B40:$J40,1)</f>
        <v>5.5</v>
      </c>
      <c r="U42" s="19">
        <f t="shared" ref="U42:U71" si="18">_xlfn.RANK.AVG(I40,$B40:$J40,1)</f>
        <v>5.5</v>
      </c>
      <c r="V42" s="19">
        <f t="shared" ref="V42:V71" si="19">_xlfn.RANK.AVG(J40,$B40:$J40,1)</f>
        <v>1.5</v>
      </c>
      <c r="W42" s="19">
        <f>SUM(N42:V42)</f>
        <v>45</v>
      </c>
      <c r="X42" s="8"/>
      <c r="Y42" s="48" t="s">
        <v>89</v>
      </c>
      <c r="Z42" s="48" t="s">
        <v>134</v>
      </c>
      <c r="AA42" s="55"/>
      <c r="AB42" s="8"/>
    </row>
    <row r="43" spans="1:28" ht="15.75" x14ac:dyDescent="0.25">
      <c r="A43" s="33">
        <v>4</v>
      </c>
      <c r="B43" s="33">
        <v>1</v>
      </c>
      <c r="C43" s="33">
        <v>2</v>
      </c>
      <c r="D43" s="33">
        <v>3</v>
      </c>
      <c r="E43" s="33">
        <v>2</v>
      </c>
      <c r="F43" s="33">
        <v>2</v>
      </c>
      <c r="G43" s="33">
        <v>2</v>
      </c>
      <c r="H43" s="33">
        <v>2</v>
      </c>
      <c r="I43" s="33">
        <v>3</v>
      </c>
      <c r="J43" s="33">
        <v>2</v>
      </c>
      <c r="K43" s="67">
        <f t="shared" si="10"/>
        <v>19</v>
      </c>
      <c r="M43" s="33">
        <v>2</v>
      </c>
      <c r="N43" s="19">
        <f t="shared" si="11"/>
        <v>7</v>
      </c>
      <c r="O43" s="19">
        <f t="shared" si="12"/>
        <v>7</v>
      </c>
      <c r="P43" s="19">
        <f t="shared" si="13"/>
        <v>7</v>
      </c>
      <c r="Q43" s="19">
        <f t="shared" si="14"/>
        <v>7</v>
      </c>
      <c r="R43" s="19">
        <f t="shared" si="15"/>
        <v>1.5</v>
      </c>
      <c r="S43" s="19">
        <f t="shared" si="16"/>
        <v>1.5</v>
      </c>
      <c r="T43" s="19">
        <f t="shared" si="17"/>
        <v>3.5</v>
      </c>
      <c r="U43" s="19">
        <f t="shared" si="18"/>
        <v>7</v>
      </c>
      <c r="V43" s="19">
        <f t="shared" si="19"/>
        <v>3.5</v>
      </c>
      <c r="W43" s="19">
        <f>SUM(N43:V43)</f>
        <v>45</v>
      </c>
      <c r="X43" s="8"/>
      <c r="Y43" s="50"/>
      <c r="Z43" s="55" t="s">
        <v>90</v>
      </c>
      <c r="AA43" s="55"/>
      <c r="AB43" s="8"/>
    </row>
    <row r="44" spans="1:28" ht="15.75" x14ac:dyDescent="0.25">
      <c r="A44" s="33">
        <v>5</v>
      </c>
      <c r="B44" s="33">
        <v>5</v>
      </c>
      <c r="C44" s="33">
        <v>3</v>
      </c>
      <c r="D44" s="33">
        <v>2</v>
      </c>
      <c r="E44" s="33">
        <v>5</v>
      </c>
      <c r="F44" s="33">
        <v>3</v>
      </c>
      <c r="G44" s="33">
        <v>4</v>
      </c>
      <c r="H44" s="33">
        <v>4</v>
      </c>
      <c r="I44" s="33">
        <v>3</v>
      </c>
      <c r="J44" s="33">
        <v>5</v>
      </c>
      <c r="K44" s="67">
        <f t="shared" si="10"/>
        <v>34</v>
      </c>
      <c r="M44" s="33">
        <v>3</v>
      </c>
      <c r="N44" s="19">
        <f t="shared" si="11"/>
        <v>6.5</v>
      </c>
      <c r="O44" s="19">
        <f t="shared" si="12"/>
        <v>3.5</v>
      </c>
      <c r="P44" s="19">
        <f t="shared" si="13"/>
        <v>1.5</v>
      </c>
      <c r="Q44" s="19">
        <f t="shared" si="14"/>
        <v>6.5</v>
      </c>
      <c r="R44" s="19">
        <f t="shared" si="15"/>
        <v>6.5</v>
      </c>
      <c r="S44" s="19">
        <f t="shared" si="16"/>
        <v>9</v>
      </c>
      <c r="T44" s="19">
        <f t="shared" si="17"/>
        <v>6.5</v>
      </c>
      <c r="U44" s="19">
        <f t="shared" si="18"/>
        <v>3.5</v>
      </c>
      <c r="V44" s="19">
        <f t="shared" si="19"/>
        <v>1.5</v>
      </c>
      <c r="W44" s="19">
        <f t="shared" ref="W44:W71" si="20">SUM(N44:V44)</f>
        <v>45</v>
      </c>
      <c r="X44" s="8"/>
      <c r="Y44" s="50"/>
      <c r="Z44" s="55"/>
      <c r="AA44" s="55"/>
      <c r="AB44" s="8"/>
    </row>
    <row r="45" spans="1:28" ht="15.75" x14ac:dyDescent="0.25">
      <c r="A45" s="33">
        <v>6</v>
      </c>
      <c r="B45" s="33">
        <v>4</v>
      </c>
      <c r="C45" s="33">
        <v>4</v>
      </c>
      <c r="D45" s="33">
        <v>3</v>
      </c>
      <c r="E45" s="33">
        <v>3</v>
      </c>
      <c r="F45" s="33">
        <v>4</v>
      </c>
      <c r="G45" s="33">
        <v>3</v>
      </c>
      <c r="H45" s="33">
        <v>4</v>
      </c>
      <c r="I45" s="33">
        <v>3</v>
      </c>
      <c r="J45" s="33">
        <v>3</v>
      </c>
      <c r="K45" s="67">
        <f t="shared" si="10"/>
        <v>31</v>
      </c>
      <c r="M45" s="33">
        <v>4</v>
      </c>
      <c r="N45" s="19">
        <f t="shared" si="11"/>
        <v>1</v>
      </c>
      <c r="O45" s="19">
        <f t="shared" si="12"/>
        <v>4.5</v>
      </c>
      <c r="P45" s="19">
        <f t="shared" si="13"/>
        <v>8.5</v>
      </c>
      <c r="Q45" s="19">
        <f t="shared" si="14"/>
        <v>4.5</v>
      </c>
      <c r="R45" s="19">
        <f t="shared" si="15"/>
        <v>4.5</v>
      </c>
      <c r="S45" s="19">
        <f t="shared" si="16"/>
        <v>4.5</v>
      </c>
      <c r="T45" s="19">
        <f t="shared" si="17"/>
        <v>4.5</v>
      </c>
      <c r="U45" s="19">
        <f t="shared" si="18"/>
        <v>8.5</v>
      </c>
      <c r="V45" s="19">
        <f t="shared" si="19"/>
        <v>4.5</v>
      </c>
      <c r="W45" s="19">
        <f t="shared" si="20"/>
        <v>45</v>
      </c>
      <c r="X45" s="8"/>
      <c r="Y45" s="56" t="s">
        <v>97</v>
      </c>
      <c r="Z45" s="48">
        <v>9</v>
      </c>
      <c r="AA45" s="55"/>
      <c r="AB45" s="8"/>
    </row>
    <row r="46" spans="1:28" ht="15.75" x14ac:dyDescent="0.25">
      <c r="A46" s="33">
        <v>7</v>
      </c>
      <c r="B46" s="33">
        <v>4</v>
      </c>
      <c r="C46" s="33">
        <v>4</v>
      </c>
      <c r="D46" s="33">
        <v>4</v>
      </c>
      <c r="E46" s="33">
        <v>4</v>
      </c>
      <c r="F46" s="33">
        <v>4</v>
      </c>
      <c r="G46" s="33">
        <v>4</v>
      </c>
      <c r="H46" s="33">
        <v>3</v>
      </c>
      <c r="I46" s="33">
        <v>4</v>
      </c>
      <c r="J46" s="33">
        <v>4</v>
      </c>
      <c r="K46" s="67">
        <f t="shared" si="10"/>
        <v>35</v>
      </c>
      <c r="M46" s="33">
        <v>5</v>
      </c>
      <c r="N46" s="19">
        <f t="shared" si="11"/>
        <v>8</v>
      </c>
      <c r="O46" s="19">
        <f t="shared" si="12"/>
        <v>3</v>
      </c>
      <c r="P46" s="19">
        <f t="shared" si="13"/>
        <v>1</v>
      </c>
      <c r="Q46" s="19">
        <f t="shared" si="14"/>
        <v>8</v>
      </c>
      <c r="R46" s="19">
        <f t="shared" si="15"/>
        <v>3</v>
      </c>
      <c r="S46" s="19">
        <f t="shared" si="16"/>
        <v>5.5</v>
      </c>
      <c r="T46" s="19">
        <f t="shared" si="17"/>
        <v>5.5</v>
      </c>
      <c r="U46" s="19">
        <f t="shared" si="18"/>
        <v>3</v>
      </c>
      <c r="V46" s="19">
        <f t="shared" si="19"/>
        <v>8</v>
      </c>
      <c r="W46" s="19">
        <f t="shared" si="20"/>
        <v>45</v>
      </c>
      <c r="X46" s="8"/>
      <c r="Y46" s="56" t="s">
        <v>98</v>
      </c>
      <c r="Z46" s="48">
        <v>30</v>
      </c>
      <c r="AA46" s="55"/>
      <c r="AB46" s="8"/>
    </row>
    <row r="47" spans="1:28" ht="15.75" x14ac:dyDescent="0.25">
      <c r="A47" s="33">
        <v>8</v>
      </c>
      <c r="B47" s="33">
        <v>3</v>
      </c>
      <c r="C47" s="33">
        <v>3</v>
      </c>
      <c r="D47" s="33">
        <v>3</v>
      </c>
      <c r="E47" s="33">
        <v>4</v>
      </c>
      <c r="F47" s="33">
        <v>3</v>
      </c>
      <c r="G47" s="33">
        <v>3</v>
      </c>
      <c r="H47" s="33">
        <v>3</v>
      </c>
      <c r="I47" s="33">
        <v>4</v>
      </c>
      <c r="J47" s="33">
        <v>4</v>
      </c>
      <c r="K47" s="67">
        <f t="shared" si="10"/>
        <v>30</v>
      </c>
      <c r="M47" s="33">
        <v>6</v>
      </c>
      <c r="N47" s="19">
        <f t="shared" si="11"/>
        <v>7.5</v>
      </c>
      <c r="O47" s="19">
        <f t="shared" si="12"/>
        <v>7.5</v>
      </c>
      <c r="P47" s="19">
        <f t="shared" si="13"/>
        <v>3</v>
      </c>
      <c r="Q47" s="19">
        <f t="shared" si="14"/>
        <v>3</v>
      </c>
      <c r="R47" s="19">
        <f t="shared" si="15"/>
        <v>7.5</v>
      </c>
      <c r="S47" s="19">
        <f t="shared" si="16"/>
        <v>3</v>
      </c>
      <c r="T47" s="19">
        <f t="shared" si="17"/>
        <v>7.5</v>
      </c>
      <c r="U47" s="19">
        <f t="shared" si="18"/>
        <v>3</v>
      </c>
      <c r="V47" s="19">
        <f t="shared" si="19"/>
        <v>3</v>
      </c>
      <c r="W47" s="19">
        <f t="shared" si="20"/>
        <v>45</v>
      </c>
      <c r="X47" s="8"/>
      <c r="Y47" s="55"/>
      <c r="Z47" s="55"/>
      <c r="AA47" s="55"/>
      <c r="AB47" s="8"/>
    </row>
    <row r="48" spans="1:28" ht="15.75" x14ac:dyDescent="0.25">
      <c r="A48" s="33">
        <v>9</v>
      </c>
      <c r="B48" s="33">
        <v>2</v>
      </c>
      <c r="C48" s="33">
        <v>4</v>
      </c>
      <c r="D48" s="33">
        <v>4</v>
      </c>
      <c r="E48" s="33">
        <v>4</v>
      </c>
      <c r="F48" s="33">
        <v>3</v>
      </c>
      <c r="G48" s="33">
        <v>3</v>
      </c>
      <c r="H48" s="33">
        <v>4</v>
      </c>
      <c r="I48" s="33">
        <v>3</v>
      </c>
      <c r="J48" s="33">
        <v>2</v>
      </c>
      <c r="K48" s="67">
        <f t="shared" si="10"/>
        <v>29</v>
      </c>
      <c r="M48" s="33">
        <v>7</v>
      </c>
      <c r="N48" s="19">
        <f t="shared" si="11"/>
        <v>5.5</v>
      </c>
      <c r="O48" s="19">
        <f t="shared" si="12"/>
        <v>5.5</v>
      </c>
      <c r="P48" s="19">
        <f t="shared" si="13"/>
        <v>5.5</v>
      </c>
      <c r="Q48" s="19">
        <f t="shared" si="14"/>
        <v>5.5</v>
      </c>
      <c r="R48" s="19">
        <f t="shared" si="15"/>
        <v>5.5</v>
      </c>
      <c r="S48" s="19">
        <f t="shared" si="16"/>
        <v>5.5</v>
      </c>
      <c r="T48" s="19">
        <f t="shared" si="17"/>
        <v>1</v>
      </c>
      <c r="U48" s="19">
        <f t="shared" si="18"/>
        <v>5.5</v>
      </c>
      <c r="V48" s="19">
        <f t="shared" si="19"/>
        <v>5.5</v>
      </c>
      <c r="W48" s="19">
        <f t="shared" si="20"/>
        <v>45</v>
      </c>
      <c r="X48" s="8"/>
      <c r="Y48" s="65" t="s">
        <v>72</v>
      </c>
      <c r="Z48" s="65" t="s">
        <v>60</v>
      </c>
      <c r="AA48" s="65" t="s">
        <v>95</v>
      </c>
    </row>
    <row r="49" spans="1:27" ht="15.75" x14ac:dyDescent="0.25">
      <c r="A49" s="33">
        <v>10</v>
      </c>
      <c r="B49" s="33">
        <v>3</v>
      </c>
      <c r="C49" s="33">
        <v>3</v>
      </c>
      <c r="D49" s="33">
        <v>3</v>
      </c>
      <c r="E49" s="33">
        <v>4</v>
      </c>
      <c r="F49" s="33">
        <v>4</v>
      </c>
      <c r="G49" s="33">
        <v>3</v>
      </c>
      <c r="H49" s="33">
        <v>5</v>
      </c>
      <c r="I49" s="33">
        <v>4</v>
      </c>
      <c r="J49" s="33">
        <v>1</v>
      </c>
      <c r="K49" s="67">
        <f t="shared" si="10"/>
        <v>30</v>
      </c>
      <c r="M49" s="33">
        <v>8</v>
      </c>
      <c r="N49" s="19">
        <f t="shared" si="11"/>
        <v>3.5</v>
      </c>
      <c r="O49" s="19">
        <f t="shared" si="12"/>
        <v>3.5</v>
      </c>
      <c r="P49" s="19">
        <f t="shared" si="13"/>
        <v>3.5</v>
      </c>
      <c r="Q49" s="19">
        <f t="shared" si="14"/>
        <v>8</v>
      </c>
      <c r="R49" s="19">
        <f t="shared" si="15"/>
        <v>3.5</v>
      </c>
      <c r="S49" s="19">
        <f t="shared" si="16"/>
        <v>3.5</v>
      </c>
      <c r="T49" s="19">
        <f t="shared" si="17"/>
        <v>3.5</v>
      </c>
      <c r="U49" s="19">
        <f t="shared" si="18"/>
        <v>8</v>
      </c>
      <c r="V49" s="19">
        <f t="shared" si="19"/>
        <v>8</v>
      </c>
      <c r="W49" s="19">
        <f t="shared" si="20"/>
        <v>45</v>
      </c>
      <c r="X49" s="8"/>
      <c r="Y49" s="57" t="s">
        <v>37</v>
      </c>
      <c r="Z49" s="58">
        <f>AVERAGE(B40:B69)</f>
        <v>2.8666666666666667</v>
      </c>
      <c r="AA49" s="58">
        <f>SUM(N42:N71)</f>
        <v>134</v>
      </c>
    </row>
    <row r="50" spans="1:27" ht="15.75" x14ac:dyDescent="0.25">
      <c r="A50" s="33">
        <v>11</v>
      </c>
      <c r="B50" s="33">
        <v>3</v>
      </c>
      <c r="C50" s="33">
        <v>3</v>
      </c>
      <c r="D50" s="33">
        <v>3</v>
      </c>
      <c r="E50" s="33">
        <v>4</v>
      </c>
      <c r="F50" s="33">
        <v>3</v>
      </c>
      <c r="G50" s="33">
        <v>4</v>
      </c>
      <c r="H50" s="33">
        <v>3</v>
      </c>
      <c r="I50" s="33">
        <v>3</v>
      </c>
      <c r="J50" s="33">
        <v>4</v>
      </c>
      <c r="K50" s="67">
        <f t="shared" si="10"/>
        <v>30</v>
      </c>
      <c r="M50" s="33">
        <v>9</v>
      </c>
      <c r="N50" s="19">
        <f t="shared" si="11"/>
        <v>1.5</v>
      </c>
      <c r="O50" s="19">
        <f t="shared" si="12"/>
        <v>7.5</v>
      </c>
      <c r="P50" s="19">
        <f t="shared" si="13"/>
        <v>7.5</v>
      </c>
      <c r="Q50" s="19">
        <f t="shared" si="14"/>
        <v>7.5</v>
      </c>
      <c r="R50" s="19">
        <f t="shared" si="15"/>
        <v>4</v>
      </c>
      <c r="S50" s="19">
        <f t="shared" si="16"/>
        <v>4</v>
      </c>
      <c r="T50" s="19">
        <f t="shared" si="17"/>
        <v>7.5</v>
      </c>
      <c r="U50" s="19">
        <f t="shared" si="18"/>
        <v>4</v>
      </c>
      <c r="V50" s="19">
        <f t="shared" si="19"/>
        <v>1.5</v>
      </c>
      <c r="W50" s="19">
        <f t="shared" si="20"/>
        <v>45</v>
      </c>
      <c r="X50" s="8"/>
      <c r="Y50" s="57" t="s">
        <v>38</v>
      </c>
      <c r="Z50" s="58">
        <f>AVERAGE(C40:C69)</f>
        <v>2.9</v>
      </c>
      <c r="AA50" s="58">
        <f>SUM(O42:O71)</f>
        <v>138</v>
      </c>
    </row>
    <row r="51" spans="1:27" ht="15.75" x14ac:dyDescent="0.25">
      <c r="A51" s="33">
        <v>12</v>
      </c>
      <c r="B51" s="33">
        <v>2</v>
      </c>
      <c r="C51" s="33">
        <v>2</v>
      </c>
      <c r="D51" s="33">
        <v>3</v>
      </c>
      <c r="E51" s="33">
        <v>3</v>
      </c>
      <c r="F51" s="33">
        <v>3</v>
      </c>
      <c r="G51" s="33">
        <v>3</v>
      </c>
      <c r="H51" s="33">
        <v>2</v>
      </c>
      <c r="I51" s="33">
        <v>3</v>
      </c>
      <c r="J51" s="33">
        <v>2</v>
      </c>
      <c r="K51" s="67">
        <f t="shared" si="10"/>
        <v>23</v>
      </c>
      <c r="M51" s="33">
        <v>10</v>
      </c>
      <c r="N51" s="19">
        <f t="shared" si="11"/>
        <v>3.5</v>
      </c>
      <c r="O51" s="19">
        <f t="shared" si="12"/>
        <v>3.5</v>
      </c>
      <c r="P51" s="19">
        <f t="shared" si="13"/>
        <v>3.5</v>
      </c>
      <c r="Q51" s="19">
        <f t="shared" si="14"/>
        <v>7</v>
      </c>
      <c r="R51" s="19">
        <f t="shared" si="15"/>
        <v>7</v>
      </c>
      <c r="S51" s="19">
        <f t="shared" si="16"/>
        <v>3.5</v>
      </c>
      <c r="T51" s="19">
        <f t="shared" si="17"/>
        <v>9</v>
      </c>
      <c r="U51" s="19">
        <f t="shared" si="18"/>
        <v>7</v>
      </c>
      <c r="V51" s="19">
        <f t="shared" si="19"/>
        <v>1</v>
      </c>
      <c r="W51" s="19">
        <f t="shared" si="20"/>
        <v>45</v>
      </c>
      <c r="X51" s="8"/>
      <c r="Y51" s="57" t="s">
        <v>39</v>
      </c>
      <c r="Z51" s="58">
        <f>AVERAGE(D40:D69)</f>
        <v>3.1666666666666665</v>
      </c>
      <c r="AA51" s="58">
        <f>SUM(P42:P71)</f>
        <v>166</v>
      </c>
    </row>
    <row r="52" spans="1:27" ht="15.75" x14ac:dyDescent="0.25">
      <c r="A52" s="33">
        <v>13</v>
      </c>
      <c r="B52" s="33">
        <v>1</v>
      </c>
      <c r="C52" s="33">
        <v>2</v>
      </c>
      <c r="D52" s="33">
        <v>3</v>
      </c>
      <c r="E52" s="33">
        <v>2</v>
      </c>
      <c r="F52" s="33">
        <v>2</v>
      </c>
      <c r="G52" s="33">
        <v>3</v>
      </c>
      <c r="H52" s="33">
        <v>3</v>
      </c>
      <c r="I52" s="33">
        <v>2</v>
      </c>
      <c r="J52" s="33">
        <v>3</v>
      </c>
      <c r="K52" s="67">
        <f t="shared" si="10"/>
        <v>21</v>
      </c>
      <c r="M52" s="33">
        <v>11</v>
      </c>
      <c r="N52" s="19">
        <f t="shared" si="11"/>
        <v>3.5</v>
      </c>
      <c r="O52" s="19">
        <f t="shared" si="12"/>
        <v>3.5</v>
      </c>
      <c r="P52" s="19">
        <f t="shared" si="13"/>
        <v>3.5</v>
      </c>
      <c r="Q52" s="19">
        <f t="shared" si="14"/>
        <v>8</v>
      </c>
      <c r="R52" s="19">
        <f t="shared" si="15"/>
        <v>3.5</v>
      </c>
      <c r="S52" s="19">
        <f t="shared" si="16"/>
        <v>8</v>
      </c>
      <c r="T52" s="19">
        <f t="shared" si="17"/>
        <v>3.5</v>
      </c>
      <c r="U52" s="19">
        <f t="shared" si="18"/>
        <v>3.5</v>
      </c>
      <c r="V52" s="19">
        <f t="shared" si="19"/>
        <v>8</v>
      </c>
      <c r="W52" s="19">
        <f t="shared" si="20"/>
        <v>45</v>
      </c>
      <c r="X52" s="8"/>
      <c r="Y52" s="57" t="s">
        <v>40</v>
      </c>
      <c r="Z52" s="58">
        <f>AVERAGE(E40:E69)</f>
        <v>3.3333333333333335</v>
      </c>
      <c r="AA52" s="58">
        <f>SUM(Q42:Q71)</f>
        <v>171.5</v>
      </c>
    </row>
    <row r="53" spans="1:27" ht="15.75" x14ac:dyDescent="0.25">
      <c r="A53" s="33">
        <v>14</v>
      </c>
      <c r="B53" s="33">
        <v>2</v>
      </c>
      <c r="C53" s="33">
        <v>3</v>
      </c>
      <c r="D53" s="33">
        <v>4</v>
      </c>
      <c r="E53" s="33">
        <v>1</v>
      </c>
      <c r="F53" s="33">
        <v>1</v>
      </c>
      <c r="G53" s="33">
        <v>4</v>
      </c>
      <c r="H53" s="33">
        <v>1</v>
      </c>
      <c r="I53" s="33">
        <v>2</v>
      </c>
      <c r="J53" s="33">
        <v>2</v>
      </c>
      <c r="K53" s="67">
        <f t="shared" si="10"/>
        <v>20</v>
      </c>
      <c r="M53" s="33">
        <v>12</v>
      </c>
      <c r="N53" s="19">
        <f t="shared" si="11"/>
        <v>2.5</v>
      </c>
      <c r="O53" s="19">
        <f t="shared" si="12"/>
        <v>2.5</v>
      </c>
      <c r="P53" s="19">
        <f t="shared" si="13"/>
        <v>7</v>
      </c>
      <c r="Q53" s="19">
        <f t="shared" si="14"/>
        <v>7</v>
      </c>
      <c r="R53" s="19">
        <f t="shared" si="15"/>
        <v>7</v>
      </c>
      <c r="S53" s="19">
        <f t="shared" si="16"/>
        <v>7</v>
      </c>
      <c r="T53" s="19">
        <f t="shared" si="17"/>
        <v>2.5</v>
      </c>
      <c r="U53" s="19">
        <f t="shared" si="18"/>
        <v>7</v>
      </c>
      <c r="V53" s="19">
        <f t="shared" si="19"/>
        <v>2.5</v>
      </c>
      <c r="W53" s="19">
        <f t="shared" si="20"/>
        <v>45</v>
      </c>
      <c r="X53" s="8"/>
      <c r="Y53" s="57" t="s">
        <v>41</v>
      </c>
      <c r="Z53" s="58">
        <f>AVERAGE(F40:F69)</f>
        <v>3.0666666666666669</v>
      </c>
      <c r="AA53" s="58">
        <f>SUM(R42:R71)</f>
        <v>155.5</v>
      </c>
    </row>
    <row r="54" spans="1:27" ht="15.75" x14ac:dyDescent="0.25">
      <c r="A54" s="33">
        <v>15</v>
      </c>
      <c r="B54" s="33">
        <v>5</v>
      </c>
      <c r="C54" s="33">
        <v>3</v>
      </c>
      <c r="D54" s="33">
        <v>3</v>
      </c>
      <c r="E54" s="33">
        <v>2</v>
      </c>
      <c r="F54" s="33">
        <v>3</v>
      </c>
      <c r="G54" s="33">
        <v>4</v>
      </c>
      <c r="H54" s="33">
        <v>3</v>
      </c>
      <c r="I54" s="33">
        <v>3</v>
      </c>
      <c r="J54" s="33">
        <v>1</v>
      </c>
      <c r="K54" s="67">
        <f t="shared" si="10"/>
        <v>27</v>
      </c>
      <c r="M54" s="33">
        <v>13</v>
      </c>
      <c r="N54" s="19">
        <f t="shared" si="11"/>
        <v>1</v>
      </c>
      <c r="O54" s="19">
        <f t="shared" si="12"/>
        <v>3.5</v>
      </c>
      <c r="P54" s="19">
        <f t="shared" si="13"/>
        <v>7.5</v>
      </c>
      <c r="Q54" s="19">
        <f t="shared" si="14"/>
        <v>3.5</v>
      </c>
      <c r="R54" s="19">
        <f t="shared" si="15"/>
        <v>3.5</v>
      </c>
      <c r="S54" s="19">
        <f t="shared" si="16"/>
        <v>7.5</v>
      </c>
      <c r="T54" s="19">
        <f t="shared" si="17"/>
        <v>7.5</v>
      </c>
      <c r="U54" s="19">
        <f t="shared" si="18"/>
        <v>3.5</v>
      </c>
      <c r="V54" s="19">
        <f t="shared" si="19"/>
        <v>7.5</v>
      </c>
      <c r="W54" s="19">
        <f t="shared" si="20"/>
        <v>45</v>
      </c>
      <c r="X54" s="8"/>
      <c r="Y54" s="57" t="s">
        <v>42</v>
      </c>
      <c r="Z54" s="58">
        <f>AVERAGE(G40:G69)</f>
        <v>3.0333333333333332</v>
      </c>
      <c r="AA54" s="58">
        <f>SUM(S42:S71)</f>
        <v>149</v>
      </c>
    </row>
    <row r="55" spans="1:27" ht="15.75" x14ac:dyDescent="0.25">
      <c r="A55" s="33">
        <v>16</v>
      </c>
      <c r="B55" s="33">
        <v>2</v>
      </c>
      <c r="C55" s="33">
        <v>3</v>
      </c>
      <c r="D55" s="33">
        <v>4</v>
      </c>
      <c r="E55" s="33">
        <v>4</v>
      </c>
      <c r="F55" s="33">
        <v>3</v>
      </c>
      <c r="G55" s="33">
        <v>3</v>
      </c>
      <c r="H55" s="33">
        <v>2</v>
      </c>
      <c r="I55" s="33">
        <v>2</v>
      </c>
      <c r="J55" s="33">
        <v>3</v>
      </c>
      <c r="K55" s="67">
        <f t="shared" si="10"/>
        <v>26</v>
      </c>
      <c r="M55" s="33">
        <v>14</v>
      </c>
      <c r="N55" s="19">
        <f t="shared" si="11"/>
        <v>5</v>
      </c>
      <c r="O55" s="19">
        <f t="shared" si="12"/>
        <v>7</v>
      </c>
      <c r="P55" s="19">
        <f t="shared" si="13"/>
        <v>8.5</v>
      </c>
      <c r="Q55" s="19">
        <f t="shared" si="14"/>
        <v>2</v>
      </c>
      <c r="R55" s="19">
        <f t="shared" si="15"/>
        <v>2</v>
      </c>
      <c r="S55" s="19">
        <f t="shared" si="16"/>
        <v>8.5</v>
      </c>
      <c r="T55" s="19">
        <f t="shared" si="17"/>
        <v>2</v>
      </c>
      <c r="U55" s="19">
        <f t="shared" si="18"/>
        <v>5</v>
      </c>
      <c r="V55" s="19">
        <f t="shared" si="19"/>
        <v>5</v>
      </c>
      <c r="W55" s="19">
        <f t="shared" si="20"/>
        <v>45</v>
      </c>
      <c r="X55" s="8"/>
      <c r="Y55" s="57" t="s">
        <v>43</v>
      </c>
      <c r="Z55" s="58">
        <f>AVERAGE(H40:H69)</f>
        <v>3</v>
      </c>
      <c r="AA55" s="58">
        <f>SUM(T42:T71)</f>
        <v>139.5</v>
      </c>
    </row>
    <row r="56" spans="1:27" ht="15.75" x14ac:dyDescent="0.25">
      <c r="A56" s="33">
        <v>17</v>
      </c>
      <c r="B56" s="33">
        <v>2</v>
      </c>
      <c r="C56" s="33">
        <v>3</v>
      </c>
      <c r="D56" s="33">
        <v>3</v>
      </c>
      <c r="E56" s="33">
        <v>3</v>
      </c>
      <c r="F56" s="33">
        <v>3</v>
      </c>
      <c r="G56" s="33">
        <v>2</v>
      </c>
      <c r="H56" s="33">
        <v>3</v>
      </c>
      <c r="I56" s="33">
        <v>3</v>
      </c>
      <c r="J56" s="33">
        <v>3</v>
      </c>
      <c r="K56" s="67">
        <f t="shared" si="10"/>
        <v>25</v>
      </c>
      <c r="M56" s="33">
        <v>15</v>
      </c>
      <c r="N56" s="19">
        <f t="shared" si="11"/>
        <v>9</v>
      </c>
      <c r="O56" s="19">
        <f t="shared" si="12"/>
        <v>5</v>
      </c>
      <c r="P56" s="19">
        <f t="shared" si="13"/>
        <v>5</v>
      </c>
      <c r="Q56" s="19">
        <f t="shared" si="14"/>
        <v>2</v>
      </c>
      <c r="R56" s="19">
        <f t="shared" si="15"/>
        <v>5</v>
      </c>
      <c r="S56" s="19">
        <f t="shared" si="16"/>
        <v>8</v>
      </c>
      <c r="T56" s="19">
        <f t="shared" si="17"/>
        <v>5</v>
      </c>
      <c r="U56" s="19">
        <f t="shared" si="18"/>
        <v>5</v>
      </c>
      <c r="V56" s="19">
        <f t="shared" si="19"/>
        <v>1</v>
      </c>
      <c r="W56" s="19">
        <f t="shared" si="20"/>
        <v>45</v>
      </c>
      <c r="X56" s="8"/>
      <c r="Y56" s="57" t="s">
        <v>44</v>
      </c>
      <c r="Z56" s="58">
        <f>AVERAGE(I40:I69)</f>
        <v>3.1666666666666665</v>
      </c>
      <c r="AA56" s="58">
        <f>SUM(U42:U71)</f>
        <v>163</v>
      </c>
    </row>
    <row r="57" spans="1:27" ht="15.75" x14ac:dyDescent="0.25">
      <c r="A57" s="33">
        <v>18</v>
      </c>
      <c r="B57" s="33">
        <v>2</v>
      </c>
      <c r="C57" s="33">
        <v>2</v>
      </c>
      <c r="D57" s="33">
        <v>1</v>
      </c>
      <c r="E57" s="33">
        <v>3</v>
      </c>
      <c r="F57" s="33">
        <v>4</v>
      </c>
      <c r="G57" s="33">
        <v>4</v>
      </c>
      <c r="H57" s="33">
        <v>2</v>
      </c>
      <c r="I57" s="33">
        <v>4</v>
      </c>
      <c r="J57" s="33">
        <v>4</v>
      </c>
      <c r="K57" s="67">
        <f t="shared" si="10"/>
        <v>26</v>
      </c>
      <c r="M57" s="33">
        <v>16</v>
      </c>
      <c r="N57" s="19">
        <f t="shared" si="11"/>
        <v>2</v>
      </c>
      <c r="O57" s="19">
        <f t="shared" si="12"/>
        <v>5.5</v>
      </c>
      <c r="P57" s="19">
        <f t="shared" si="13"/>
        <v>8.5</v>
      </c>
      <c r="Q57" s="19">
        <f t="shared" si="14"/>
        <v>8.5</v>
      </c>
      <c r="R57" s="19">
        <f t="shared" si="15"/>
        <v>5.5</v>
      </c>
      <c r="S57" s="19">
        <f t="shared" si="16"/>
        <v>5.5</v>
      </c>
      <c r="T57" s="19">
        <f t="shared" si="17"/>
        <v>2</v>
      </c>
      <c r="U57" s="19">
        <f t="shared" si="18"/>
        <v>2</v>
      </c>
      <c r="V57" s="19">
        <f t="shared" si="19"/>
        <v>5.5</v>
      </c>
      <c r="W57" s="19">
        <f t="shared" si="20"/>
        <v>45</v>
      </c>
      <c r="Y57" s="57" t="s">
        <v>45</v>
      </c>
      <c r="Z57" s="58">
        <f>AVERAGE(J40:J69)</f>
        <v>2.8</v>
      </c>
      <c r="AA57" s="58">
        <f>SUM(V42:V71)</f>
        <v>133.5</v>
      </c>
    </row>
    <row r="58" spans="1:27" ht="15.75" x14ac:dyDescent="0.25">
      <c r="A58" s="33">
        <v>19</v>
      </c>
      <c r="B58" s="33">
        <v>4</v>
      </c>
      <c r="C58" s="33">
        <v>4</v>
      </c>
      <c r="D58" s="33">
        <v>2</v>
      </c>
      <c r="E58" s="33">
        <v>2</v>
      </c>
      <c r="F58" s="33">
        <v>2</v>
      </c>
      <c r="G58" s="33">
        <v>4</v>
      </c>
      <c r="H58" s="33">
        <v>2</v>
      </c>
      <c r="I58" s="33">
        <v>2</v>
      </c>
      <c r="J58" s="33">
        <v>2</v>
      </c>
      <c r="K58" s="67">
        <f t="shared" si="10"/>
        <v>24</v>
      </c>
      <c r="M58" s="33">
        <v>17</v>
      </c>
      <c r="N58" s="19">
        <f t="shared" si="11"/>
        <v>1.5</v>
      </c>
      <c r="O58" s="19">
        <f t="shared" si="12"/>
        <v>6</v>
      </c>
      <c r="P58" s="19">
        <f t="shared" si="13"/>
        <v>6</v>
      </c>
      <c r="Q58" s="19">
        <f t="shared" si="14"/>
        <v>6</v>
      </c>
      <c r="R58" s="19">
        <f t="shared" si="15"/>
        <v>6</v>
      </c>
      <c r="S58" s="19">
        <f t="shared" si="16"/>
        <v>1.5</v>
      </c>
      <c r="T58" s="19">
        <f t="shared" si="17"/>
        <v>6</v>
      </c>
      <c r="U58" s="19">
        <f t="shared" si="18"/>
        <v>6</v>
      </c>
      <c r="V58" s="19">
        <f t="shared" si="19"/>
        <v>6</v>
      </c>
      <c r="W58" s="19">
        <f t="shared" si="20"/>
        <v>45</v>
      </c>
      <c r="Y58" s="65" t="s">
        <v>96</v>
      </c>
      <c r="Z58" s="153">
        <f>1.645*SQRT((30*9*(9+1)/6))</f>
        <v>34.895719651556121</v>
      </c>
      <c r="AA58" s="153"/>
    </row>
    <row r="59" spans="1:27" ht="15.75" x14ac:dyDescent="0.25">
      <c r="A59" s="33">
        <v>20</v>
      </c>
      <c r="B59" s="33">
        <v>3</v>
      </c>
      <c r="C59" s="33">
        <v>2</v>
      </c>
      <c r="D59" s="33">
        <v>3</v>
      </c>
      <c r="E59" s="33">
        <v>3</v>
      </c>
      <c r="F59" s="33">
        <v>2</v>
      </c>
      <c r="G59" s="33">
        <v>3</v>
      </c>
      <c r="H59" s="33">
        <v>2</v>
      </c>
      <c r="I59" s="33">
        <v>2</v>
      </c>
      <c r="J59" s="33">
        <v>2</v>
      </c>
      <c r="K59" s="67">
        <f t="shared" si="10"/>
        <v>22</v>
      </c>
      <c r="M59" s="33">
        <v>18</v>
      </c>
      <c r="N59" s="19">
        <f t="shared" si="11"/>
        <v>3</v>
      </c>
      <c r="O59" s="19">
        <f t="shared" si="12"/>
        <v>3</v>
      </c>
      <c r="P59" s="19">
        <f t="shared" si="13"/>
        <v>1</v>
      </c>
      <c r="Q59" s="19">
        <f t="shared" si="14"/>
        <v>5</v>
      </c>
      <c r="R59" s="19">
        <f t="shared" si="15"/>
        <v>7.5</v>
      </c>
      <c r="S59" s="19">
        <f t="shared" si="16"/>
        <v>7.5</v>
      </c>
      <c r="T59" s="19">
        <f t="shared" si="17"/>
        <v>3</v>
      </c>
      <c r="U59" s="19">
        <f t="shared" si="18"/>
        <v>7.5</v>
      </c>
      <c r="V59" s="19">
        <f t="shared" si="19"/>
        <v>7.5</v>
      </c>
      <c r="W59" s="19">
        <f t="shared" si="20"/>
        <v>45</v>
      </c>
    </row>
    <row r="60" spans="1:27" ht="15.75" x14ac:dyDescent="0.25">
      <c r="A60" s="33">
        <v>21</v>
      </c>
      <c r="B60" s="33">
        <v>2</v>
      </c>
      <c r="C60" s="33">
        <v>2</v>
      </c>
      <c r="D60" s="33">
        <v>5</v>
      </c>
      <c r="E60" s="33">
        <v>5</v>
      </c>
      <c r="F60" s="33">
        <v>5</v>
      </c>
      <c r="G60" s="33">
        <v>2</v>
      </c>
      <c r="H60" s="33">
        <v>4</v>
      </c>
      <c r="I60" s="33">
        <v>2</v>
      </c>
      <c r="J60" s="33">
        <v>4</v>
      </c>
      <c r="K60" s="67">
        <f t="shared" si="10"/>
        <v>31</v>
      </c>
      <c r="M60" s="33">
        <v>19</v>
      </c>
      <c r="N60" s="19">
        <f t="shared" si="11"/>
        <v>8</v>
      </c>
      <c r="O60" s="19">
        <f t="shared" si="12"/>
        <v>8</v>
      </c>
      <c r="P60" s="19">
        <f t="shared" si="13"/>
        <v>3.5</v>
      </c>
      <c r="Q60" s="19">
        <f t="shared" si="14"/>
        <v>3.5</v>
      </c>
      <c r="R60" s="19">
        <f t="shared" si="15"/>
        <v>3.5</v>
      </c>
      <c r="S60" s="19">
        <f t="shared" si="16"/>
        <v>8</v>
      </c>
      <c r="T60" s="19">
        <f t="shared" si="17"/>
        <v>3.5</v>
      </c>
      <c r="U60" s="19">
        <f t="shared" si="18"/>
        <v>3.5</v>
      </c>
      <c r="V60" s="19">
        <f t="shared" si="19"/>
        <v>3.5</v>
      </c>
      <c r="W60" s="19">
        <f t="shared" si="20"/>
        <v>45</v>
      </c>
    </row>
    <row r="61" spans="1:27" ht="15.75" x14ac:dyDescent="0.25">
      <c r="A61" s="33">
        <v>22</v>
      </c>
      <c r="B61" s="33">
        <v>2</v>
      </c>
      <c r="C61" s="33">
        <v>1</v>
      </c>
      <c r="D61" s="33">
        <v>1</v>
      </c>
      <c r="E61" s="33">
        <v>4</v>
      </c>
      <c r="F61" s="33">
        <v>2</v>
      </c>
      <c r="G61" s="33">
        <v>4</v>
      </c>
      <c r="H61" s="33">
        <v>4</v>
      </c>
      <c r="I61" s="33">
        <v>1</v>
      </c>
      <c r="J61" s="33">
        <v>2</v>
      </c>
      <c r="K61" s="67">
        <f t="shared" si="10"/>
        <v>21</v>
      </c>
      <c r="M61" s="33">
        <v>20</v>
      </c>
      <c r="N61" s="19">
        <f t="shared" si="11"/>
        <v>7.5</v>
      </c>
      <c r="O61" s="19">
        <f t="shared" si="12"/>
        <v>3</v>
      </c>
      <c r="P61" s="19">
        <f t="shared" si="13"/>
        <v>7.5</v>
      </c>
      <c r="Q61" s="19">
        <f t="shared" si="14"/>
        <v>7.5</v>
      </c>
      <c r="R61" s="19">
        <f t="shared" si="15"/>
        <v>3</v>
      </c>
      <c r="S61" s="19">
        <f t="shared" si="16"/>
        <v>7.5</v>
      </c>
      <c r="T61" s="19">
        <f t="shared" si="17"/>
        <v>3</v>
      </c>
      <c r="U61" s="19">
        <f t="shared" si="18"/>
        <v>3</v>
      </c>
      <c r="V61" s="19">
        <f t="shared" si="19"/>
        <v>3</v>
      </c>
      <c r="W61" s="19">
        <f t="shared" si="20"/>
        <v>45</v>
      </c>
    </row>
    <row r="62" spans="1:27" ht="15.75" x14ac:dyDescent="0.25">
      <c r="A62" s="33">
        <v>23</v>
      </c>
      <c r="B62" s="33">
        <v>2</v>
      </c>
      <c r="C62" s="33">
        <v>2</v>
      </c>
      <c r="D62" s="33">
        <v>4</v>
      </c>
      <c r="E62" s="33">
        <v>4</v>
      </c>
      <c r="F62" s="33">
        <v>2</v>
      </c>
      <c r="G62" s="33">
        <v>2</v>
      </c>
      <c r="H62" s="33">
        <v>2</v>
      </c>
      <c r="I62" s="33">
        <v>4</v>
      </c>
      <c r="J62" s="33">
        <v>4</v>
      </c>
      <c r="K62" s="67">
        <f t="shared" si="10"/>
        <v>26</v>
      </c>
      <c r="M62" s="33">
        <v>21</v>
      </c>
      <c r="N62" s="19">
        <f t="shared" si="11"/>
        <v>2.5</v>
      </c>
      <c r="O62" s="19">
        <f t="shared" si="12"/>
        <v>2.5</v>
      </c>
      <c r="P62" s="19">
        <f t="shared" si="13"/>
        <v>8</v>
      </c>
      <c r="Q62" s="19">
        <f t="shared" si="14"/>
        <v>8</v>
      </c>
      <c r="R62" s="19">
        <f t="shared" si="15"/>
        <v>8</v>
      </c>
      <c r="S62" s="19">
        <f t="shared" si="16"/>
        <v>2.5</v>
      </c>
      <c r="T62" s="19">
        <f t="shared" si="17"/>
        <v>5.5</v>
      </c>
      <c r="U62" s="19">
        <f t="shared" si="18"/>
        <v>2.5</v>
      </c>
      <c r="V62" s="19">
        <f t="shared" si="19"/>
        <v>5.5</v>
      </c>
      <c r="W62" s="19">
        <f t="shared" si="20"/>
        <v>45</v>
      </c>
    </row>
    <row r="63" spans="1:27" ht="15.75" x14ac:dyDescent="0.25">
      <c r="A63" s="33">
        <v>24</v>
      </c>
      <c r="B63" s="33">
        <v>5</v>
      </c>
      <c r="C63" s="33">
        <v>4</v>
      </c>
      <c r="D63" s="33">
        <v>5</v>
      </c>
      <c r="E63" s="33">
        <v>4</v>
      </c>
      <c r="F63" s="33">
        <v>5</v>
      </c>
      <c r="G63" s="33">
        <v>4</v>
      </c>
      <c r="H63" s="33">
        <v>4</v>
      </c>
      <c r="I63" s="33">
        <v>5</v>
      </c>
      <c r="J63" s="33">
        <v>4</v>
      </c>
      <c r="K63" s="67">
        <f t="shared" si="10"/>
        <v>40</v>
      </c>
      <c r="M63" s="33">
        <v>22</v>
      </c>
      <c r="N63" s="19">
        <f t="shared" si="11"/>
        <v>5</v>
      </c>
      <c r="O63" s="19">
        <f t="shared" si="12"/>
        <v>2</v>
      </c>
      <c r="P63" s="19">
        <f t="shared" si="13"/>
        <v>2</v>
      </c>
      <c r="Q63" s="19">
        <f t="shared" si="14"/>
        <v>8</v>
      </c>
      <c r="R63" s="19">
        <f t="shared" si="15"/>
        <v>5</v>
      </c>
      <c r="S63" s="19">
        <f t="shared" si="16"/>
        <v>8</v>
      </c>
      <c r="T63" s="19">
        <f t="shared" si="17"/>
        <v>8</v>
      </c>
      <c r="U63" s="19">
        <f t="shared" si="18"/>
        <v>2</v>
      </c>
      <c r="V63" s="19">
        <f t="shared" si="19"/>
        <v>5</v>
      </c>
      <c r="W63" s="19">
        <f t="shared" si="20"/>
        <v>45</v>
      </c>
    </row>
    <row r="64" spans="1:27" ht="15.75" x14ac:dyDescent="0.25">
      <c r="A64" s="33">
        <v>25</v>
      </c>
      <c r="B64" s="33">
        <v>1</v>
      </c>
      <c r="C64" s="33">
        <v>1</v>
      </c>
      <c r="D64" s="33">
        <v>2</v>
      </c>
      <c r="E64" s="33">
        <v>4</v>
      </c>
      <c r="F64" s="33">
        <v>4</v>
      </c>
      <c r="G64" s="33">
        <v>2</v>
      </c>
      <c r="H64" s="33">
        <v>4</v>
      </c>
      <c r="I64" s="33">
        <v>4</v>
      </c>
      <c r="J64" s="33">
        <v>2</v>
      </c>
      <c r="K64" s="67">
        <f t="shared" si="10"/>
        <v>24</v>
      </c>
      <c r="M64" s="33">
        <v>23</v>
      </c>
      <c r="N64" s="19">
        <f t="shared" si="11"/>
        <v>3</v>
      </c>
      <c r="O64" s="19">
        <f t="shared" si="12"/>
        <v>3</v>
      </c>
      <c r="P64" s="19">
        <f t="shared" si="13"/>
        <v>7.5</v>
      </c>
      <c r="Q64" s="19">
        <f t="shared" si="14"/>
        <v>7.5</v>
      </c>
      <c r="R64" s="19">
        <f t="shared" si="15"/>
        <v>3</v>
      </c>
      <c r="S64" s="19">
        <f t="shared" si="16"/>
        <v>3</v>
      </c>
      <c r="T64" s="19">
        <f t="shared" si="17"/>
        <v>3</v>
      </c>
      <c r="U64" s="19">
        <f t="shared" si="18"/>
        <v>7.5</v>
      </c>
      <c r="V64" s="19">
        <f t="shared" si="19"/>
        <v>7.5</v>
      </c>
      <c r="W64" s="19">
        <f t="shared" si="20"/>
        <v>45</v>
      </c>
    </row>
    <row r="65" spans="1:27" ht="15.75" x14ac:dyDescent="0.25">
      <c r="A65" s="33">
        <v>26</v>
      </c>
      <c r="B65" s="33">
        <v>2</v>
      </c>
      <c r="C65" s="33">
        <v>3</v>
      </c>
      <c r="D65" s="33">
        <v>3</v>
      </c>
      <c r="E65" s="33">
        <v>2</v>
      </c>
      <c r="F65" s="33">
        <v>3</v>
      </c>
      <c r="G65" s="33">
        <v>3</v>
      </c>
      <c r="H65" s="33">
        <v>2</v>
      </c>
      <c r="I65" s="33">
        <v>4</v>
      </c>
      <c r="J65" s="33">
        <v>2</v>
      </c>
      <c r="K65" s="67">
        <f t="shared" si="10"/>
        <v>24</v>
      </c>
      <c r="M65" s="33">
        <v>24</v>
      </c>
      <c r="N65" s="19">
        <f t="shared" si="11"/>
        <v>7.5</v>
      </c>
      <c r="O65" s="19">
        <f t="shared" si="12"/>
        <v>3</v>
      </c>
      <c r="P65" s="19">
        <f t="shared" si="13"/>
        <v>7.5</v>
      </c>
      <c r="Q65" s="19">
        <f t="shared" si="14"/>
        <v>3</v>
      </c>
      <c r="R65" s="19">
        <f t="shared" si="15"/>
        <v>7.5</v>
      </c>
      <c r="S65" s="19">
        <f t="shared" si="16"/>
        <v>3</v>
      </c>
      <c r="T65" s="19">
        <f t="shared" si="17"/>
        <v>3</v>
      </c>
      <c r="U65" s="19">
        <f t="shared" si="18"/>
        <v>7.5</v>
      </c>
      <c r="V65" s="19">
        <f t="shared" si="19"/>
        <v>3</v>
      </c>
      <c r="W65" s="19">
        <f t="shared" si="20"/>
        <v>45</v>
      </c>
    </row>
    <row r="66" spans="1:27" ht="15.75" x14ac:dyDescent="0.25">
      <c r="A66" s="33">
        <v>27</v>
      </c>
      <c r="B66" s="33">
        <v>4</v>
      </c>
      <c r="C66" s="33">
        <v>4</v>
      </c>
      <c r="D66" s="33">
        <v>5</v>
      </c>
      <c r="E66" s="33">
        <v>4</v>
      </c>
      <c r="F66" s="33">
        <v>2</v>
      </c>
      <c r="G66" s="33">
        <v>2</v>
      </c>
      <c r="H66" s="33">
        <v>2</v>
      </c>
      <c r="I66" s="33">
        <v>5</v>
      </c>
      <c r="J66" s="33">
        <v>4</v>
      </c>
      <c r="K66" s="67">
        <f t="shared" si="10"/>
        <v>32</v>
      </c>
      <c r="M66" s="33">
        <v>25</v>
      </c>
      <c r="N66" s="19">
        <f t="shared" si="11"/>
        <v>1.5</v>
      </c>
      <c r="O66" s="19">
        <f t="shared" si="12"/>
        <v>1.5</v>
      </c>
      <c r="P66" s="19">
        <f t="shared" si="13"/>
        <v>4</v>
      </c>
      <c r="Q66" s="19">
        <f t="shared" si="14"/>
        <v>7.5</v>
      </c>
      <c r="R66" s="19">
        <f t="shared" si="15"/>
        <v>7.5</v>
      </c>
      <c r="S66" s="19">
        <f t="shared" si="16"/>
        <v>4</v>
      </c>
      <c r="T66" s="19">
        <f t="shared" si="17"/>
        <v>7.5</v>
      </c>
      <c r="U66" s="19">
        <f t="shared" si="18"/>
        <v>7.5</v>
      </c>
      <c r="V66" s="19">
        <f t="shared" si="19"/>
        <v>4</v>
      </c>
      <c r="W66" s="19">
        <f t="shared" si="20"/>
        <v>45</v>
      </c>
    </row>
    <row r="67" spans="1:27" ht="15.75" x14ac:dyDescent="0.25">
      <c r="A67" s="33">
        <v>28</v>
      </c>
      <c r="B67" s="33">
        <v>4</v>
      </c>
      <c r="C67" s="33">
        <v>3</v>
      </c>
      <c r="D67" s="33">
        <v>4</v>
      </c>
      <c r="E67" s="33">
        <v>4</v>
      </c>
      <c r="F67" s="33">
        <v>4</v>
      </c>
      <c r="G67" s="33">
        <v>3</v>
      </c>
      <c r="H67" s="33">
        <v>3</v>
      </c>
      <c r="I67" s="33">
        <v>4</v>
      </c>
      <c r="J67" s="33">
        <v>3</v>
      </c>
      <c r="K67" s="67">
        <f t="shared" si="10"/>
        <v>32</v>
      </c>
      <c r="M67" s="33">
        <v>26</v>
      </c>
      <c r="N67" s="19">
        <f t="shared" si="11"/>
        <v>2.5</v>
      </c>
      <c r="O67" s="19">
        <f t="shared" si="12"/>
        <v>6.5</v>
      </c>
      <c r="P67" s="19">
        <f t="shared" si="13"/>
        <v>6.5</v>
      </c>
      <c r="Q67" s="19">
        <f t="shared" si="14"/>
        <v>2.5</v>
      </c>
      <c r="R67" s="19">
        <f t="shared" si="15"/>
        <v>6.5</v>
      </c>
      <c r="S67" s="19">
        <f t="shared" si="16"/>
        <v>6.5</v>
      </c>
      <c r="T67" s="19">
        <f t="shared" si="17"/>
        <v>2.5</v>
      </c>
      <c r="U67" s="19">
        <f t="shared" si="18"/>
        <v>9</v>
      </c>
      <c r="V67" s="19">
        <f t="shared" si="19"/>
        <v>2.5</v>
      </c>
      <c r="W67" s="19">
        <f t="shared" si="20"/>
        <v>45</v>
      </c>
    </row>
    <row r="68" spans="1:27" ht="15.75" x14ac:dyDescent="0.25">
      <c r="A68" s="33">
        <v>29</v>
      </c>
      <c r="B68" s="33">
        <v>2</v>
      </c>
      <c r="C68" s="33">
        <v>4</v>
      </c>
      <c r="D68" s="33">
        <v>3</v>
      </c>
      <c r="E68" s="33">
        <v>2</v>
      </c>
      <c r="F68" s="33">
        <v>3</v>
      </c>
      <c r="G68" s="33">
        <v>2</v>
      </c>
      <c r="H68" s="33">
        <v>4</v>
      </c>
      <c r="I68" s="33">
        <v>3</v>
      </c>
      <c r="J68" s="33">
        <v>3</v>
      </c>
      <c r="K68" s="67">
        <f>SUM(B68:J68)</f>
        <v>26</v>
      </c>
      <c r="M68" s="33">
        <v>27</v>
      </c>
      <c r="N68" s="19">
        <f t="shared" si="11"/>
        <v>5.5</v>
      </c>
      <c r="O68" s="19">
        <f t="shared" si="12"/>
        <v>5.5</v>
      </c>
      <c r="P68" s="19">
        <f t="shared" si="13"/>
        <v>8.5</v>
      </c>
      <c r="Q68" s="19">
        <f t="shared" si="14"/>
        <v>5.5</v>
      </c>
      <c r="R68" s="19">
        <f t="shared" si="15"/>
        <v>2</v>
      </c>
      <c r="S68" s="19">
        <f t="shared" si="16"/>
        <v>2</v>
      </c>
      <c r="T68" s="19">
        <f t="shared" si="17"/>
        <v>2</v>
      </c>
      <c r="U68" s="19">
        <f t="shared" si="18"/>
        <v>8.5</v>
      </c>
      <c r="V68" s="19">
        <f t="shared" si="19"/>
        <v>5.5</v>
      </c>
      <c r="W68" s="19">
        <f t="shared" si="20"/>
        <v>45</v>
      </c>
    </row>
    <row r="69" spans="1:27" ht="15.75" x14ac:dyDescent="0.25">
      <c r="A69" s="33">
        <v>30</v>
      </c>
      <c r="B69" s="33">
        <v>2</v>
      </c>
      <c r="C69" s="33">
        <v>2</v>
      </c>
      <c r="D69" s="33">
        <v>2</v>
      </c>
      <c r="E69" s="33">
        <v>2</v>
      </c>
      <c r="F69" s="33">
        <v>2</v>
      </c>
      <c r="G69" s="33">
        <v>2</v>
      </c>
      <c r="H69" s="33">
        <v>2</v>
      </c>
      <c r="I69" s="33">
        <v>2</v>
      </c>
      <c r="J69" s="33">
        <v>2</v>
      </c>
      <c r="K69" s="67">
        <f>SUM(B69:J69)</f>
        <v>18</v>
      </c>
      <c r="M69" s="33">
        <v>28</v>
      </c>
      <c r="N69" s="19">
        <f t="shared" si="11"/>
        <v>7</v>
      </c>
      <c r="O69" s="19">
        <f t="shared" si="12"/>
        <v>2.5</v>
      </c>
      <c r="P69" s="19">
        <f t="shared" si="13"/>
        <v>7</v>
      </c>
      <c r="Q69" s="19">
        <f t="shared" si="14"/>
        <v>7</v>
      </c>
      <c r="R69" s="19">
        <f t="shared" si="15"/>
        <v>7</v>
      </c>
      <c r="S69" s="19">
        <f t="shared" si="16"/>
        <v>2.5</v>
      </c>
      <c r="T69" s="19">
        <f t="shared" si="17"/>
        <v>2.5</v>
      </c>
      <c r="U69" s="19">
        <f t="shared" si="18"/>
        <v>7</v>
      </c>
      <c r="V69" s="19">
        <f t="shared" si="19"/>
        <v>2.5</v>
      </c>
      <c r="W69" s="19">
        <f t="shared" si="20"/>
        <v>45</v>
      </c>
    </row>
    <row r="70" spans="1:27" ht="15.75" x14ac:dyDescent="0.25">
      <c r="A70" s="68" t="s">
        <v>84</v>
      </c>
      <c r="B70" s="33">
        <f>SUM(B40:B69)</f>
        <v>86</v>
      </c>
      <c r="C70" s="33">
        <f>SUM(C40:C69)</f>
        <v>87</v>
      </c>
      <c r="D70" s="33">
        <f t="shared" ref="D70:J70" si="21">SUM(D40:D69)</f>
        <v>95</v>
      </c>
      <c r="E70" s="33">
        <f t="shared" si="21"/>
        <v>100</v>
      </c>
      <c r="F70" s="33">
        <f t="shared" si="21"/>
        <v>92</v>
      </c>
      <c r="G70" s="33">
        <f t="shared" si="21"/>
        <v>91</v>
      </c>
      <c r="H70" s="33">
        <f t="shared" si="21"/>
        <v>90</v>
      </c>
      <c r="I70" s="33">
        <f t="shared" si="21"/>
        <v>95</v>
      </c>
      <c r="J70" s="33">
        <f t="shared" si="21"/>
        <v>84</v>
      </c>
      <c r="M70" s="33">
        <v>29</v>
      </c>
      <c r="N70" s="19">
        <f t="shared" si="11"/>
        <v>2</v>
      </c>
      <c r="O70" s="19">
        <f t="shared" si="12"/>
        <v>8.5</v>
      </c>
      <c r="P70" s="19">
        <f t="shared" si="13"/>
        <v>5.5</v>
      </c>
      <c r="Q70" s="19">
        <f t="shared" si="14"/>
        <v>2</v>
      </c>
      <c r="R70" s="19">
        <f t="shared" si="15"/>
        <v>5.5</v>
      </c>
      <c r="S70" s="19">
        <f t="shared" si="16"/>
        <v>2</v>
      </c>
      <c r="T70" s="19">
        <f t="shared" si="17"/>
        <v>8.5</v>
      </c>
      <c r="U70" s="19">
        <f t="shared" si="18"/>
        <v>5.5</v>
      </c>
      <c r="V70" s="19">
        <f t="shared" si="19"/>
        <v>5.5</v>
      </c>
      <c r="W70" s="19">
        <f t="shared" si="20"/>
        <v>45</v>
      </c>
    </row>
    <row r="71" spans="1:27" ht="15.75" x14ac:dyDescent="0.25">
      <c r="A71" s="69" t="s">
        <v>53</v>
      </c>
      <c r="B71" s="32">
        <f>AVERAGE(B40:B69)</f>
        <v>2.8666666666666667</v>
      </c>
      <c r="C71" s="32">
        <f t="shared" ref="C71:J71" si="22">AVERAGE(C40:C69)</f>
        <v>2.9</v>
      </c>
      <c r="D71" s="32">
        <f t="shared" si="22"/>
        <v>3.1666666666666665</v>
      </c>
      <c r="E71" s="32">
        <f t="shared" si="22"/>
        <v>3.3333333333333335</v>
      </c>
      <c r="F71" s="32">
        <f t="shared" si="22"/>
        <v>3.0666666666666669</v>
      </c>
      <c r="G71" s="32">
        <f t="shared" si="22"/>
        <v>3.0333333333333332</v>
      </c>
      <c r="H71" s="32">
        <f t="shared" si="22"/>
        <v>3</v>
      </c>
      <c r="I71" s="32">
        <f t="shared" si="22"/>
        <v>3.1666666666666665</v>
      </c>
      <c r="J71" s="32">
        <f t="shared" si="22"/>
        <v>2.8</v>
      </c>
      <c r="M71" s="33">
        <v>30</v>
      </c>
      <c r="N71" s="19">
        <f t="shared" si="11"/>
        <v>5</v>
      </c>
      <c r="O71" s="19">
        <f t="shared" si="12"/>
        <v>5</v>
      </c>
      <c r="P71" s="19">
        <f t="shared" si="13"/>
        <v>5</v>
      </c>
      <c r="Q71" s="19">
        <f t="shared" si="14"/>
        <v>5</v>
      </c>
      <c r="R71" s="19">
        <f t="shared" si="15"/>
        <v>5</v>
      </c>
      <c r="S71" s="19">
        <f t="shared" si="16"/>
        <v>5</v>
      </c>
      <c r="T71" s="19">
        <f t="shared" si="17"/>
        <v>5</v>
      </c>
      <c r="U71" s="19">
        <f t="shared" si="18"/>
        <v>5</v>
      </c>
      <c r="V71" s="19">
        <f t="shared" si="19"/>
        <v>5</v>
      </c>
      <c r="W71" s="19">
        <f t="shared" si="20"/>
        <v>45</v>
      </c>
    </row>
    <row r="72" spans="1:27" ht="15.75" x14ac:dyDescent="0.25">
      <c r="A72" s="70" t="s">
        <v>85</v>
      </c>
      <c r="B72" s="34">
        <f>_xlfn.STDEV.S(B40:B69)</f>
        <v>1.2242755305537409</v>
      </c>
      <c r="C72" s="34">
        <f t="shared" ref="C72:J72" si="23">_xlfn.STDEV.S(C40:C69)</f>
        <v>0.92288901712558813</v>
      </c>
      <c r="D72" s="34">
        <f t="shared" si="23"/>
        <v>1.0531834608931396</v>
      </c>
      <c r="E72" s="34">
        <f t="shared" si="23"/>
        <v>1.0283342182227608</v>
      </c>
      <c r="F72" s="34">
        <f t="shared" si="23"/>
        <v>1.0482607379429243</v>
      </c>
      <c r="G72" s="34">
        <f t="shared" si="23"/>
        <v>0.88991798666422339</v>
      </c>
      <c r="H72" s="34">
        <f t="shared" si="23"/>
        <v>0.98260736888103495</v>
      </c>
      <c r="I72" s="34">
        <f t="shared" si="23"/>
        <v>0.9855274566525748</v>
      </c>
      <c r="J72" s="34">
        <f t="shared" si="23"/>
        <v>1.0305673027596216</v>
      </c>
      <c r="M72" s="68" t="s">
        <v>34</v>
      </c>
      <c r="N72" s="19">
        <f>SUM(N42:N71)</f>
        <v>134</v>
      </c>
      <c r="O72" s="19">
        <f t="shared" ref="O72:V72" si="24">SUM(O42:O71)</f>
        <v>138</v>
      </c>
      <c r="P72" s="19">
        <f t="shared" si="24"/>
        <v>166</v>
      </c>
      <c r="Q72" s="19">
        <f>SUM(Q42:Q71)</f>
        <v>171.5</v>
      </c>
      <c r="R72" s="19">
        <f t="shared" si="24"/>
        <v>155.5</v>
      </c>
      <c r="S72" s="19">
        <f t="shared" si="24"/>
        <v>149</v>
      </c>
      <c r="T72" s="19">
        <f t="shared" si="24"/>
        <v>139.5</v>
      </c>
      <c r="U72" s="19">
        <f t="shared" si="24"/>
        <v>163</v>
      </c>
      <c r="V72" s="19">
        <f t="shared" si="24"/>
        <v>133.5</v>
      </c>
    </row>
    <row r="73" spans="1:27" ht="15.75" x14ac:dyDescent="0.25">
      <c r="M73" s="69" t="s">
        <v>53</v>
      </c>
      <c r="N73" s="19">
        <f>AVERAGE(N42:N71)</f>
        <v>4.4666666666666668</v>
      </c>
      <c r="O73" s="19">
        <f t="shared" ref="O73:V73" si="25">AVERAGE(O42:O71)</f>
        <v>4.5999999999999996</v>
      </c>
      <c r="P73" s="19">
        <f t="shared" si="25"/>
        <v>5.5333333333333332</v>
      </c>
      <c r="Q73" s="19">
        <f t="shared" si="25"/>
        <v>5.7166666666666668</v>
      </c>
      <c r="R73" s="19">
        <f t="shared" si="25"/>
        <v>5.1833333333333336</v>
      </c>
      <c r="S73" s="19">
        <f t="shared" si="25"/>
        <v>4.9666666666666668</v>
      </c>
      <c r="T73" s="19">
        <f t="shared" si="25"/>
        <v>4.6500000000000004</v>
      </c>
      <c r="U73" s="19">
        <f t="shared" si="25"/>
        <v>5.4333333333333336</v>
      </c>
      <c r="V73" s="19">
        <f t="shared" si="25"/>
        <v>4.45</v>
      </c>
    </row>
    <row r="75" spans="1:27" ht="15.75" x14ac:dyDescent="0.25">
      <c r="A75" s="18" t="s">
        <v>101</v>
      </c>
      <c r="D75" s="18"/>
      <c r="M75" s="18" t="s">
        <v>101</v>
      </c>
    </row>
    <row r="76" spans="1:27" ht="15.75" x14ac:dyDescent="0.25">
      <c r="A76" s="71" t="s">
        <v>82</v>
      </c>
      <c r="B76" s="68">
        <v>705</v>
      </c>
      <c r="C76" s="68">
        <v>308</v>
      </c>
      <c r="D76" s="68">
        <v>581</v>
      </c>
      <c r="E76" s="68">
        <v>217</v>
      </c>
      <c r="F76" s="68">
        <v>485</v>
      </c>
      <c r="G76" s="68">
        <v>613</v>
      </c>
      <c r="H76" s="68">
        <v>835</v>
      </c>
      <c r="I76" s="68">
        <v>199</v>
      </c>
      <c r="J76" s="68">
        <v>325</v>
      </c>
      <c r="K76" s="68" t="s">
        <v>52</v>
      </c>
      <c r="L76" s="8"/>
      <c r="M76" s="18" t="s">
        <v>83</v>
      </c>
      <c r="N76" s="8"/>
      <c r="O76" s="8"/>
      <c r="P76" s="8"/>
      <c r="Q76" s="8"/>
      <c r="R76" s="8"/>
      <c r="S76" s="8"/>
      <c r="T76" s="8"/>
      <c r="U76" s="8"/>
      <c r="V76" s="8"/>
      <c r="W76" s="8"/>
      <c r="Y76" s="8"/>
      <c r="Z76" s="8"/>
      <c r="AA76" s="8"/>
    </row>
    <row r="77" spans="1:27" ht="15.75" x14ac:dyDescent="0.25">
      <c r="A77" s="33">
        <v>1</v>
      </c>
      <c r="B77" s="2">
        <v>4</v>
      </c>
      <c r="C77" s="2">
        <v>4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f>SUM(B77:J77)</f>
        <v>36</v>
      </c>
      <c r="L77" s="8"/>
      <c r="M77" s="137" t="s">
        <v>82</v>
      </c>
      <c r="N77" s="150" t="s">
        <v>72</v>
      </c>
      <c r="O77" s="151"/>
      <c r="P77" s="151"/>
      <c r="Q77" s="151"/>
      <c r="R77" s="151"/>
      <c r="S77" s="151"/>
      <c r="T77" s="151"/>
      <c r="U77" s="151"/>
      <c r="V77" s="152"/>
      <c r="W77" s="137" t="s">
        <v>34</v>
      </c>
      <c r="Y77" s="46" t="s">
        <v>87</v>
      </c>
      <c r="Z77" s="47">
        <f>(12/((Z83*Z82)*(Z82+1))*SUMSQ(N109:V109)-3*(Z83)*(Z82+1))</f>
        <v>2.1244444444444071</v>
      </c>
      <c r="AA77" s="55"/>
    </row>
    <row r="78" spans="1:27" ht="15.75" x14ac:dyDescent="0.25">
      <c r="A78" s="33">
        <v>2</v>
      </c>
      <c r="B78" s="2">
        <v>4</v>
      </c>
      <c r="C78" s="2">
        <v>3</v>
      </c>
      <c r="D78" s="2">
        <v>3</v>
      </c>
      <c r="E78" s="2">
        <v>3</v>
      </c>
      <c r="F78" s="2">
        <v>3</v>
      </c>
      <c r="G78" s="2">
        <v>3</v>
      </c>
      <c r="H78" s="2">
        <v>3</v>
      </c>
      <c r="I78" s="2">
        <v>4</v>
      </c>
      <c r="J78" s="2">
        <v>2</v>
      </c>
      <c r="K78" s="2">
        <f t="shared" ref="K78:K106" si="26">SUM(B78:J78)</f>
        <v>28</v>
      </c>
      <c r="L78" s="8"/>
      <c r="M78" s="144"/>
      <c r="N78" s="39">
        <v>705</v>
      </c>
      <c r="O78" s="39">
        <v>308</v>
      </c>
      <c r="P78" s="39">
        <v>581</v>
      </c>
      <c r="Q78" s="39">
        <v>217</v>
      </c>
      <c r="R78" s="39">
        <v>485</v>
      </c>
      <c r="S78" s="39">
        <v>613</v>
      </c>
      <c r="T78" s="39">
        <v>835</v>
      </c>
      <c r="U78" s="39">
        <v>199</v>
      </c>
      <c r="V78" s="39">
        <v>325</v>
      </c>
      <c r="W78" s="144"/>
      <c r="Y78" s="46" t="s">
        <v>88</v>
      </c>
      <c r="Z78" s="47">
        <f>_xlfn.CHISQ.INV.RT(0.05,8)</f>
        <v>15.507313055865453</v>
      </c>
      <c r="AA78" s="55"/>
    </row>
    <row r="79" spans="1:27" ht="15.75" x14ac:dyDescent="0.25">
      <c r="A79" s="33">
        <v>3</v>
      </c>
      <c r="B79" s="2">
        <v>4</v>
      </c>
      <c r="C79" s="2">
        <v>4</v>
      </c>
      <c r="D79" s="2">
        <v>4</v>
      </c>
      <c r="E79" s="2">
        <v>4</v>
      </c>
      <c r="F79" s="2">
        <v>3</v>
      </c>
      <c r="G79" s="2">
        <v>4</v>
      </c>
      <c r="H79" s="2">
        <v>3</v>
      </c>
      <c r="I79" s="2">
        <v>2</v>
      </c>
      <c r="J79" s="2">
        <v>3</v>
      </c>
      <c r="K79" s="2">
        <f t="shared" si="26"/>
        <v>31</v>
      </c>
      <c r="L79" s="8"/>
      <c r="M79" s="33">
        <v>1</v>
      </c>
      <c r="N79" s="19">
        <f>_xlfn.RANK.AVG(B77,$B77:$J77,1)</f>
        <v>5</v>
      </c>
      <c r="O79" s="19">
        <f t="shared" ref="O79:S94" si="27">_xlfn.RANK.AVG(C77,$B77:$J77,1)</f>
        <v>5</v>
      </c>
      <c r="P79" s="19">
        <f t="shared" si="27"/>
        <v>5</v>
      </c>
      <c r="Q79" s="19">
        <f t="shared" si="27"/>
        <v>5</v>
      </c>
      <c r="R79" s="19">
        <f t="shared" si="27"/>
        <v>5</v>
      </c>
      <c r="S79" s="19">
        <f>_xlfn.RANK.AVG(G77,$B77:$J77,1)</f>
        <v>5</v>
      </c>
      <c r="T79" s="19">
        <f t="shared" ref="T79:V94" si="28">_xlfn.RANK.AVG(H77,$B77:$J77,1)</f>
        <v>5</v>
      </c>
      <c r="U79" s="19">
        <f t="shared" si="28"/>
        <v>5</v>
      </c>
      <c r="V79" s="19">
        <f t="shared" si="28"/>
        <v>5</v>
      </c>
      <c r="W79" s="19">
        <f>SUM(N79:V79)</f>
        <v>45</v>
      </c>
      <c r="Y79" s="48" t="s">
        <v>89</v>
      </c>
      <c r="Z79" s="48" t="s">
        <v>134</v>
      </c>
      <c r="AA79" s="55"/>
    </row>
    <row r="80" spans="1:27" ht="15.75" x14ac:dyDescent="0.25">
      <c r="A80" s="33">
        <v>4</v>
      </c>
      <c r="B80" s="2">
        <v>2</v>
      </c>
      <c r="C80" s="2">
        <v>2</v>
      </c>
      <c r="D80" s="2">
        <v>1</v>
      </c>
      <c r="E80" s="2">
        <v>2</v>
      </c>
      <c r="F80" s="2">
        <v>3</v>
      </c>
      <c r="G80" s="2">
        <v>3</v>
      </c>
      <c r="H80" s="2">
        <v>1</v>
      </c>
      <c r="I80" s="2">
        <v>2</v>
      </c>
      <c r="J80" s="2">
        <v>2</v>
      </c>
      <c r="K80" s="2">
        <f t="shared" si="26"/>
        <v>18</v>
      </c>
      <c r="L80" s="8"/>
      <c r="M80" s="33">
        <v>2</v>
      </c>
      <c r="N80" s="19">
        <f t="shared" ref="N80:V95" si="29">_xlfn.RANK.AVG(B78,$B78:$J78,1)</f>
        <v>8.5</v>
      </c>
      <c r="O80" s="19">
        <f t="shared" si="27"/>
        <v>4.5</v>
      </c>
      <c r="P80" s="19">
        <f t="shared" si="27"/>
        <v>4.5</v>
      </c>
      <c r="Q80" s="19">
        <f t="shared" si="27"/>
        <v>4.5</v>
      </c>
      <c r="R80" s="19">
        <f t="shared" si="27"/>
        <v>4.5</v>
      </c>
      <c r="S80" s="19">
        <f t="shared" si="27"/>
        <v>4.5</v>
      </c>
      <c r="T80" s="19">
        <f t="shared" si="28"/>
        <v>4.5</v>
      </c>
      <c r="U80" s="19">
        <f t="shared" si="28"/>
        <v>8.5</v>
      </c>
      <c r="V80" s="19">
        <f t="shared" si="28"/>
        <v>1</v>
      </c>
      <c r="W80" s="19">
        <f t="shared" ref="W80:W108" si="30">SUM(N80:V80)</f>
        <v>45</v>
      </c>
      <c r="Y80" s="50"/>
      <c r="Z80" s="55" t="s">
        <v>90</v>
      </c>
      <c r="AA80" s="55"/>
    </row>
    <row r="81" spans="1:28" ht="15.75" x14ac:dyDescent="0.25">
      <c r="A81" s="33">
        <v>5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f t="shared" si="26"/>
        <v>27</v>
      </c>
      <c r="L81" s="8"/>
      <c r="M81" s="33">
        <v>3</v>
      </c>
      <c r="N81" s="19">
        <f t="shared" si="29"/>
        <v>7</v>
      </c>
      <c r="O81" s="19">
        <f t="shared" si="27"/>
        <v>7</v>
      </c>
      <c r="P81" s="19">
        <f t="shared" si="27"/>
        <v>7</v>
      </c>
      <c r="Q81" s="19">
        <f t="shared" si="27"/>
        <v>7</v>
      </c>
      <c r="R81" s="19">
        <f t="shared" si="27"/>
        <v>3</v>
      </c>
      <c r="S81" s="19">
        <f t="shared" si="27"/>
        <v>7</v>
      </c>
      <c r="T81" s="19">
        <f t="shared" si="28"/>
        <v>3</v>
      </c>
      <c r="U81" s="19">
        <f t="shared" si="28"/>
        <v>1</v>
      </c>
      <c r="V81" s="19">
        <f t="shared" si="28"/>
        <v>3</v>
      </c>
      <c r="W81" s="19">
        <f t="shared" si="30"/>
        <v>45</v>
      </c>
      <c r="Y81" s="50"/>
      <c r="Z81" s="55"/>
      <c r="AA81" s="55"/>
    </row>
    <row r="82" spans="1:28" ht="15.75" x14ac:dyDescent="0.25">
      <c r="A82" s="33">
        <v>6</v>
      </c>
      <c r="B82" s="2">
        <v>3</v>
      </c>
      <c r="C82" s="2">
        <v>3</v>
      </c>
      <c r="D82" s="2">
        <v>3</v>
      </c>
      <c r="E82" s="2">
        <v>3</v>
      </c>
      <c r="F82" s="2">
        <v>3</v>
      </c>
      <c r="G82" s="2">
        <v>3</v>
      </c>
      <c r="H82" s="2">
        <v>3</v>
      </c>
      <c r="I82" s="2">
        <v>3</v>
      </c>
      <c r="J82" s="2">
        <v>3</v>
      </c>
      <c r="K82" s="2">
        <f t="shared" si="26"/>
        <v>27</v>
      </c>
      <c r="L82" s="8"/>
      <c r="M82" s="33">
        <v>4</v>
      </c>
      <c r="N82" s="19">
        <f t="shared" si="29"/>
        <v>5</v>
      </c>
      <c r="O82" s="19">
        <f t="shared" si="27"/>
        <v>5</v>
      </c>
      <c r="P82" s="19">
        <f t="shared" si="27"/>
        <v>1.5</v>
      </c>
      <c r="Q82" s="19">
        <f t="shared" si="27"/>
        <v>5</v>
      </c>
      <c r="R82" s="19">
        <f t="shared" si="27"/>
        <v>8.5</v>
      </c>
      <c r="S82" s="19">
        <f t="shared" si="27"/>
        <v>8.5</v>
      </c>
      <c r="T82" s="19">
        <f t="shared" si="28"/>
        <v>1.5</v>
      </c>
      <c r="U82" s="19">
        <f t="shared" si="28"/>
        <v>5</v>
      </c>
      <c r="V82" s="19">
        <f t="shared" si="28"/>
        <v>5</v>
      </c>
      <c r="W82" s="19">
        <f t="shared" si="30"/>
        <v>45</v>
      </c>
      <c r="Y82" s="56" t="s">
        <v>97</v>
      </c>
      <c r="Z82" s="48">
        <v>9</v>
      </c>
      <c r="AA82" s="55"/>
    </row>
    <row r="83" spans="1:28" ht="15.75" x14ac:dyDescent="0.25">
      <c r="A83" s="33">
        <v>7</v>
      </c>
      <c r="B83" s="2">
        <v>4</v>
      </c>
      <c r="C83" s="2">
        <v>3</v>
      </c>
      <c r="D83" s="2">
        <v>3</v>
      </c>
      <c r="E83" s="2">
        <v>3</v>
      </c>
      <c r="F83" s="2">
        <v>3</v>
      </c>
      <c r="G83" s="2">
        <v>3</v>
      </c>
      <c r="H83" s="2">
        <v>4</v>
      </c>
      <c r="I83" s="2">
        <v>3</v>
      </c>
      <c r="J83" s="2">
        <v>2</v>
      </c>
      <c r="K83" s="2">
        <f t="shared" si="26"/>
        <v>28</v>
      </c>
      <c r="L83" s="8"/>
      <c r="M83" s="33">
        <v>5</v>
      </c>
      <c r="N83" s="19">
        <f t="shared" si="29"/>
        <v>5</v>
      </c>
      <c r="O83" s="19">
        <f t="shared" si="27"/>
        <v>5</v>
      </c>
      <c r="P83" s="19">
        <f t="shared" si="27"/>
        <v>5</v>
      </c>
      <c r="Q83" s="19">
        <f t="shared" si="27"/>
        <v>5</v>
      </c>
      <c r="R83" s="19">
        <f t="shared" si="27"/>
        <v>5</v>
      </c>
      <c r="S83" s="19">
        <f t="shared" si="27"/>
        <v>5</v>
      </c>
      <c r="T83" s="19">
        <f t="shared" si="28"/>
        <v>5</v>
      </c>
      <c r="U83" s="19">
        <f t="shared" si="28"/>
        <v>5</v>
      </c>
      <c r="V83" s="19">
        <f t="shared" si="28"/>
        <v>5</v>
      </c>
      <c r="W83" s="19">
        <f t="shared" si="30"/>
        <v>45</v>
      </c>
      <c r="Y83" s="56" t="s">
        <v>98</v>
      </c>
      <c r="Z83" s="48">
        <v>30</v>
      </c>
      <c r="AA83" s="55"/>
    </row>
    <row r="84" spans="1:28" ht="15.75" x14ac:dyDescent="0.25">
      <c r="A84" s="33">
        <v>8</v>
      </c>
      <c r="B84" s="2">
        <v>4</v>
      </c>
      <c r="C84" s="2">
        <v>3</v>
      </c>
      <c r="D84" s="2">
        <v>4</v>
      </c>
      <c r="E84" s="2">
        <v>4</v>
      </c>
      <c r="F84" s="2">
        <v>4</v>
      </c>
      <c r="G84" s="2">
        <v>3</v>
      </c>
      <c r="H84" s="2">
        <v>3</v>
      </c>
      <c r="I84" s="2">
        <v>3</v>
      </c>
      <c r="J84" s="2">
        <v>4</v>
      </c>
      <c r="K84" s="2">
        <f t="shared" si="26"/>
        <v>32</v>
      </c>
      <c r="L84" s="8"/>
      <c r="M84" s="33">
        <v>6</v>
      </c>
      <c r="N84" s="19">
        <f t="shared" si="29"/>
        <v>5</v>
      </c>
      <c r="O84" s="19">
        <f t="shared" si="27"/>
        <v>5</v>
      </c>
      <c r="P84" s="19">
        <f t="shared" si="27"/>
        <v>5</v>
      </c>
      <c r="Q84" s="19">
        <f t="shared" si="27"/>
        <v>5</v>
      </c>
      <c r="R84" s="19">
        <f t="shared" si="27"/>
        <v>5</v>
      </c>
      <c r="S84" s="19">
        <f t="shared" si="27"/>
        <v>5</v>
      </c>
      <c r="T84" s="19">
        <f t="shared" si="28"/>
        <v>5</v>
      </c>
      <c r="U84" s="19">
        <f t="shared" si="28"/>
        <v>5</v>
      </c>
      <c r="V84" s="19">
        <f t="shared" si="28"/>
        <v>5</v>
      </c>
      <c r="W84" s="19">
        <f t="shared" si="30"/>
        <v>45</v>
      </c>
      <c r="Y84" s="55"/>
      <c r="Z84" s="55"/>
      <c r="AA84" s="55"/>
    </row>
    <row r="85" spans="1:28" ht="15.75" x14ac:dyDescent="0.25">
      <c r="A85" s="33">
        <v>9</v>
      </c>
      <c r="B85" s="2">
        <v>2</v>
      </c>
      <c r="C85" s="2">
        <v>2</v>
      </c>
      <c r="D85" s="2">
        <v>2</v>
      </c>
      <c r="E85" s="2">
        <v>2</v>
      </c>
      <c r="F85" s="2">
        <v>2</v>
      </c>
      <c r="G85" s="2">
        <v>2</v>
      </c>
      <c r="H85" s="2">
        <v>2</v>
      </c>
      <c r="I85" s="2">
        <v>2</v>
      </c>
      <c r="J85" s="2">
        <v>2</v>
      </c>
      <c r="K85" s="2">
        <f t="shared" si="26"/>
        <v>18</v>
      </c>
      <c r="L85" s="8"/>
      <c r="M85" s="33">
        <v>7</v>
      </c>
      <c r="N85" s="19">
        <f t="shared" si="29"/>
        <v>8.5</v>
      </c>
      <c r="O85" s="19">
        <f t="shared" si="27"/>
        <v>4.5</v>
      </c>
      <c r="P85" s="19">
        <f t="shared" si="27"/>
        <v>4.5</v>
      </c>
      <c r="Q85" s="19">
        <f t="shared" si="27"/>
        <v>4.5</v>
      </c>
      <c r="R85" s="19">
        <f t="shared" si="27"/>
        <v>4.5</v>
      </c>
      <c r="S85" s="19">
        <f t="shared" si="27"/>
        <v>4.5</v>
      </c>
      <c r="T85" s="19">
        <f t="shared" si="28"/>
        <v>8.5</v>
      </c>
      <c r="U85" s="19">
        <f t="shared" si="28"/>
        <v>4.5</v>
      </c>
      <c r="V85" s="19">
        <f t="shared" si="28"/>
        <v>1</v>
      </c>
      <c r="W85" s="19">
        <f t="shared" si="30"/>
        <v>45</v>
      </c>
      <c r="Y85" s="65" t="s">
        <v>72</v>
      </c>
      <c r="Z85" s="65" t="s">
        <v>60</v>
      </c>
      <c r="AA85" s="65" t="s">
        <v>95</v>
      </c>
      <c r="AB85" s="103"/>
    </row>
    <row r="86" spans="1:28" ht="15.75" x14ac:dyDescent="0.25">
      <c r="A86" s="33">
        <v>10</v>
      </c>
      <c r="B86" s="2">
        <v>3</v>
      </c>
      <c r="C86" s="2">
        <v>3</v>
      </c>
      <c r="D86" s="2">
        <v>3</v>
      </c>
      <c r="E86" s="2">
        <v>2</v>
      </c>
      <c r="F86" s="2">
        <v>3</v>
      </c>
      <c r="G86" s="2">
        <v>3</v>
      </c>
      <c r="H86" s="2">
        <v>3</v>
      </c>
      <c r="I86" s="2">
        <v>3</v>
      </c>
      <c r="J86" s="2">
        <v>3</v>
      </c>
      <c r="K86" s="2">
        <f t="shared" si="26"/>
        <v>26</v>
      </c>
      <c r="L86" s="8"/>
      <c r="M86" s="33">
        <v>8</v>
      </c>
      <c r="N86" s="19">
        <f t="shared" si="29"/>
        <v>7</v>
      </c>
      <c r="O86" s="19">
        <f t="shared" si="27"/>
        <v>2.5</v>
      </c>
      <c r="P86" s="19">
        <f t="shared" si="27"/>
        <v>7</v>
      </c>
      <c r="Q86" s="19">
        <f t="shared" si="27"/>
        <v>7</v>
      </c>
      <c r="R86" s="19">
        <f t="shared" si="27"/>
        <v>7</v>
      </c>
      <c r="S86" s="19">
        <f t="shared" si="27"/>
        <v>2.5</v>
      </c>
      <c r="T86" s="19">
        <f t="shared" si="28"/>
        <v>2.5</v>
      </c>
      <c r="U86" s="19">
        <f t="shared" si="28"/>
        <v>2.5</v>
      </c>
      <c r="V86" s="19">
        <f t="shared" si="28"/>
        <v>7</v>
      </c>
      <c r="W86" s="19">
        <f t="shared" si="30"/>
        <v>45</v>
      </c>
      <c r="Y86" s="57" t="s">
        <v>37</v>
      </c>
      <c r="Z86" s="58">
        <f>AVERAGE(B77:B106)</f>
        <v>3.1666666666666665</v>
      </c>
      <c r="AA86" s="58">
        <f>SUM(N79:N108)</f>
        <v>149.5</v>
      </c>
      <c r="AB86" s="123"/>
    </row>
    <row r="87" spans="1:28" ht="15.75" x14ac:dyDescent="0.25">
      <c r="A87" s="33">
        <v>11</v>
      </c>
      <c r="B87" s="2">
        <v>3</v>
      </c>
      <c r="C87" s="2">
        <v>4</v>
      </c>
      <c r="D87" s="2">
        <v>4</v>
      </c>
      <c r="E87" s="2">
        <v>3</v>
      </c>
      <c r="F87" s="2">
        <v>4</v>
      </c>
      <c r="G87" s="2">
        <v>4</v>
      </c>
      <c r="H87" s="2">
        <v>3</v>
      </c>
      <c r="I87" s="2">
        <v>4</v>
      </c>
      <c r="J87" s="2">
        <v>4</v>
      </c>
      <c r="K87" s="2">
        <f t="shared" si="26"/>
        <v>33</v>
      </c>
      <c r="L87" s="8"/>
      <c r="M87" s="33">
        <v>9</v>
      </c>
      <c r="N87" s="19">
        <f t="shared" si="29"/>
        <v>5</v>
      </c>
      <c r="O87" s="19">
        <f t="shared" si="27"/>
        <v>5</v>
      </c>
      <c r="P87" s="19">
        <f t="shared" si="27"/>
        <v>5</v>
      </c>
      <c r="Q87" s="19">
        <f t="shared" si="27"/>
        <v>5</v>
      </c>
      <c r="R87" s="19">
        <f t="shared" si="27"/>
        <v>5</v>
      </c>
      <c r="S87" s="19">
        <f t="shared" si="27"/>
        <v>5</v>
      </c>
      <c r="T87" s="19">
        <f t="shared" si="28"/>
        <v>5</v>
      </c>
      <c r="U87" s="19">
        <f t="shared" si="28"/>
        <v>5</v>
      </c>
      <c r="V87" s="19">
        <f t="shared" si="28"/>
        <v>5</v>
      </c>
      <c r="W87" s="19">
        <f t="shared" si="30"/>
        <v>45</v>
      </c>
      <c r="Y87" s="57" t="s">
        <v>38</v>
      </c>
      <c r="Z87" s="58">
        <f>AVERAGE(C77:C106)</f>
        <v>2.9666666666666668</v>
      </c>
      <c r="AA87" s="58">
        <f>SUM(O79:O108)</f>
        <v>136</v>
      </c>
      <c r="AB87" s="123"/>
    </row>
    <row r="88" spans="1:28" ht="15.75" x14ac:dyDescent="0.25">
      <c r="A88" s="33">
        <v>12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f t="shared" si="26"/>
        <v>27</v>
      </c>
      <c r="L88" s="8"/>
      <c r="M88" s="33">
        <v>10</v>
      </c>
      <c r="N88" s="19">
        <f t="shared" si="29"/>
        <v>5.5</v>
      </c>
      <c r="O88" s="19">
        <f t="shared" si="27"/>
        <v>5.5</v>
      </c>
      <c r="P88" s="19">
        <f t="shared" si="27"/>
        <v>5.5</v>
      </c>
      <c r="Q88" s="19">
        <f t="shared" si="27"/>
        <v>1</v>
      </c>
      <c r="R88" s="19">
        <f t="shared" si="27"/>
        <v>5.5</v>
      </c>
      <c r="S88" s="19">
        <f t="shared" si="27"/>
        <v>5.5</v>
      </c>
      <c r="T88" s="19">
        <f t="shared" si="28"/>
        <v>5.5</v>
      </c>
      <c r="U88" s="19">
        <f t="shared" si="28"/>
        <v>5.5</v>
      </c>
      <c r="V88" s="19">
        <f t="shared" si="28"/>
        <v>5.5</v>
      </c>
      <c r="W88" s="19">
        <f t="shared" si="30"/>
        <v>45</v>
      </c>
      <c r="Y88" s="57" t="s">
        <v>39</v>
      </c>
      <c r="Z88" s="58">
        <f>AVERAGE(D77:D106)</f>
        <v>3.2333333333333334</v>
      </c>
      <c r="AA88" s="58">
        <f>SUM(P79:P108)</f>
        <v>161.5</v>
      </c>
      <c r="AB88" s="123"/>
    </row>
    <row r="89" spans="1:28" ht="15.75" x14ac:dyDescent="0.25">
      <c r="A89" s="33">
        <v>13</v>
      </c>
      <c r="B89" s="2">
        <v>3</v>
      </c>
      <c r="C89" s="2">
        <v>3</v>
      </c>
      <c r="D89" s="2">
        <v>3</v>
      </c>
      <c r="E89" s="2">
        <v>4</v>
      </c>
      <c r="F89" s="2">
        <v>4</v>
      </c>
      <c r="G89" s="2">
        <v>3</v>
      </c>
      <c r="H89" s="2">
        <v>4</v>
      </c>
      <c r="I89" s="2">
        <v>4</v>
      </c>
      <c r="J89" s="2">
        <v>4</v>
      </c>
      <c r="K89" s="2">
        <f t="shared" si="26"/>
        <v>32</v>
      </c>
      <c r="L89" s="8"/>
      <c r="M89" s="33">
        <v>11</v>
      </c>
      <c r="N89" s="19">
        <f t="shared" si="29"/>
        <v>2</v>
      </c>
      <c r="O89" s="19">
        <f t="shared" si="27"/>
        <v>6.5</v>
      </c>
      <c r="P89" s="19">
        <f t="shared" si="27"/>
        <v>6.5</v>
      </c>
      <c r="Q89" s="19">
        <f t="shared" si="27"/>
        <v>2</v>
      </c>
      <c r="R89" s="19">
        <f t="shared" si="27"/>
        <v>6.5</v>
      </c>
      <c r="S89" s="19">
        <f t="shared" si="27"/>
        <v>6.5</v>
      </c>
      <c r="T89" s="19">
        <f t="shared" si="28"/>
        <v>2</v>
      </c>
      <c r="U89" s="19">
        <f t="shared" si="28"/>
        <v>6.5</v>
      </c>
      <c r="V89" s="19">
        <f t="shared" si="28"/>
        <v>6.5</v>
      </c>
      <c r="W89" s="19">
        <f t="shared" si="30"/>
        <v>45</v>
      </c>
      <c r="Y89" s="57" t="s">
        <v>40</v>
      </c>
      <c r="Z89" s="58">
        <f>AVERAGE(E77:E106)</f>
        <v>3.2333333333333334</v>
      </c>
      <c r="AA89" s="58">
        <f>SUM(Q79:Q108)</f>
        <v>152.5</v>
      </c>
      <c r="AB89" s="123"/>
    </row>
    <row r="90" spans="1:28" ht="15.75" x14ac:dyDescent="0.25">
      <c r="A90" s="33">
        <v>14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4</v>
      </c>
      <c r="H90" s="2">
        <v>4</v>
      </c>
      <c r="I90" s="2">
        <v>3</v>
      </c>
      <c r="J90" s="2">
        <v>4</v>
      </c>
      <c r="K90" s="2">
        <f t="shared" si="26"/>
        <v>35</v>
      </c>
      <c r="L90" s="8"/>
      <c r="M90" s="33">
        <v>12</v>
      </c>
      <c r="N90" s="19">
        <f t="shared" si="29"/>
        <v>5</v>
      </c>
      <c r="O90" s="19">
        <f t="shared" si="27"/>
        <v>5</v>
      </c>
      <c r="P90" s="19">
        <f t="shared" si="27"/>
        <v>5</v>
      </c>
      <c r="Q90" s="19">
        <f t="shared" si="27"/>
        <v>5</v>
      </c>
      <c r="R90" s="19">
        <f t="shared" si="27"/>
        <v>5</v>
      </c>
      <c r="S90" s="19">
        <f t="shared" si="27"/>
        <v>5</v>
      </c>
      <c r="T90" s="19">
        <f t="shared" si="28"/>
        <v>5</v>
      </c>
      <c r="U90" s="19">
        <f t="shared" si="28"/>
        <v>5</v>
      </c>
      <c r="V90" s="19">
        <f t="shared" si="28"/>
        <v>5</v>
      </c>
      <c r="W90" s="19">
        <f t="shared" si="30"/>
        <v>45</v>
      </c>
      <c r="Y90" s="57" t="s">
        <v>41</v>
      </c>
      <c r="Z90" s="58">
        <f>AVERAGE(F77:F106)</f>
        <v>3.2666666666666666</v>
      </c>
      <c r="AA90" s="58">
        <f>SUM(R79:R108)</f>
        <v>159</v>
      </c>
      <c r="AB90" s="123"/>
    </row>
    <row r="91" spans="1:28" ht="15.75" x14ac:dyDescent="0.25">
      <c r="A91" s="33">
        <v>15</v>
      </c>
      <c r="B91" s="2">
        <v>4</v>
      </c>
      <c r="C91" s="2">
        <v>4</v>
      </c>
      <c r="D91" s="2">
        <v>4</v>
      </c>
      <c r="E91" s="2">
        <v>3</v>
      </c>
      <c r="F91" s="2">
        <v>3</v>
      </c>
      <c r="G91" s="2">
        <v>4</v>
      </c>
      <c r="H91" s="2">
        <v>3</v>
      </c>
      <c r="I91" s="2">
        <v>2</v>
      </c>
      <c r="J91" s="2">
        <v>4</v>
      </c>
      <c r="K91" s="2">
        <f t="shared" si="26"/>
        <v>31</v>
      </c>
      <c r="L91" s="8"/>
      <c r="M91" s="33">
        <v>13</v>
      </c>
      <c r="N91" s="19">
        <f t="shared" si="29"/>
        <v>2.5</v>
      </c>
      <c r="O91" s="19">
        <f t="shared" si="27"/>
        <v>2.5</v>
      </c>
      <c r="P91" s="19">
        <f t="shared" si="27"/>
        <v>2.5</v>
      </c>
      <c r="Q91" s="19">
        <f t="shared" si="27"/>
        <v>7</v>
      </c>
      <c r="R91" s="19">
        <f t="shared" si="27"/>
        <v>7</v>
      </c>
      <c r="S91" s="19">
        <f t="shared" si="27"/>
        <v>2.5</v>
      </c>
      <c r="T91" s="19">
        <f t="shared" si="28"/>
        <v>7</v>
      </c>
      <c r="U91" s="19">
        <f t="shared" si="28"/>
        <v>7</v>
      </c>
      <c r="V91" s="19">
        <f t="shared" si="28"/>
        <v>7</v>
      </c>
      <c r="W91" s="19">
        <f t="shared" si="30"/>
        <v>45</v>
      </c>
      <c r="Y91" s="57" t="s">
        <v>42</v>
      </c>
      <c r="Z91" s="58">
        <f>AVERAGE(G77:G106)</f>
        <v>3.2</v>
      </c>
      <c r="AA91" s="58">
        <f>SUM(S79:S108)</f>
        <v>150</v>
      </c>
      <c r="AB91" s="123"/>
    </row>
    <row r="92" spans="1:28" ht="15.75" x14ac:dyDescent="0.25">
      <c r="A92" s="33">
        <v>16</v>
      </c>
      <c r="B92" s="2">
        <v>2</v>
      </c>
      <c r="C92" s="2">
        <v>3</v>
      </c>
      <c r="D92" s="2">
        <v>4</v>
      </c>
      <c r="E92" s="2">
        <v>3</v>
      </c>
      <c r="F92" s="2">
        <v>3</v>
      </c>
      <c r="G92" s="2">
        <v>3</v>
      </c>
      <c r="H92" s="2">
        <v>2</v>
      </c>
      <c r="I92" s="2">
        <v>3</v>
      </c>
      <c r="J92" s="2">
        <v>2</v>
      </c>
      <c r="K92" s="2">
        <f t="shared" si="26"/>
        <v>25</v>
      </c>
      <c r="L92" s="8"/>
      <c r="M92" s="33">
        <v>14</v>
      </c>
      <c r="N92" s="19">
        <f t="shared" si="29"/>
        <v>5.5</v>
      </c>
      <c r="O92" s="19">
        <f t="shared" si="27"/>
        <v>5.5</v>
      </c>
      <c r="P92" s="19">
        <f t="shared" si="27"/>
        <v>5.5</v>
      </c>
      <c r="Q92" s="19">
        <f t="shared" si="27"/>
        <v>5.5</v>
      </c>
      <c r="R92" s="19">
        <f t="shared" si="27"/>
        <v>5.5</v>
      </c>
      <c r="S92" s="19">
        <f t="shared" si="27"/>
        <v>5.5</v>
      </c>
      <c r="T92" s="19">
        <f t="shared" si="28"/>
        <v>5.5</v>
      </c>
      <c r="U92" s="19">
        <f t="shared" si="28"/>
        <v>1</v>
      </c>
      <c r="V92" s="19">
        <f t="shared" si="28"/>
        <v>5.5</v>
      </c>
      <c r="W92" s="19">
        <f t="shared" si="30"/>
        <v>45</v>
      </c>
      <c r="Y92" s="57" t="s">
        <v>43</v>
      </c>
      <c r="Z92" s="58">
        <f>AVERAGE(H77:H106)</f>
        <v>3.2</v>
      </c>
      <c r="AA92" s="58">
        <f>SUM(T79:T108)</f>
        <v>152</v>
      </c>
      <c r="AB92" s="123"/>
    </row>
    <row r="93" spans="1:28" ht="15.75" x14ac:dyDescent="0.25">
      <c r="A93" s="33">
        <v>17</v>
      </c>
      <c r="B93" s="2">
        <v>2</v>
      </c>
      <c r="C93" s="2">
        <v>3</v>
      </c>
      <c r="D93" s="2">
        <v>3</v>
      </c>
      <c r="E93" s="2">
        <v>3</v>
      </c>
      <c r="F93" s="2">
        <v>3</v>
      </c>
      <c r="G93" s="2">
        <v>3</v>
      </c>
      <c r="H93" s="2">
        <v>3</v>
      </c>
      <c r="I93" s="2">
        <v>3</v>
      </c>
      <c r="J93" s="2">
        <v>2</v>
      </c>
      <c r="K93" s="2">
        <f t="shared" si="26"/>
        <v>25</v>
      </c>
      <c r="L93" s="8"/>
      <c r="M93" s="33">
        <v>15</v>
      </c>
      <c r="N93" s="19">
        <f t="shared" si="29"/>
        <v>7</v>
      </c>
      <c r="O93" s="19">
        <f t="shared" si="27"/>
        <v>7</v>
      </c>
      <c r="P93" s="19">
        <f t="shared" si="27"/>
        <v>7</v>
      </c>
      <c r="Q93" s="19">
        <f t="shared" si="27"/>
        <v>3</v>
      </c>
      <c r="R93" s="19">
        <f t="shared" si="27"/>
        <v>3</v>
      </c>
      <c r="S93" s="19">
        <f t="shared" si="27"/>
        <v>7</v>
      </c>
      <c r="T93" s="19">
        <f t="shared" si="28"/>
        <v>3</v>
      </c>
      <c r="U93" s="19">
        <f t="shared" si="28"/>
        <v>1</v>
      </c>
      <c r="V93" s="19">
        <f t="shared" si="28"/>
        <v>7</v>
      </c>
      <c r="W93" s="19">
        <f t="shared" si="30"/>
        <v>45</v>
      </c>
      <c r="Y93" s="57" t="s">
        <v>44</v>
      </c>
      <c r="Z93" s="58">
        <f>AVERAGE(I77:I106)</f>
        <v>3.1</v>
      </c>
      <c r="AA93" s="58">
        <f>SUM(U79:U108)</f>
        <v>146</v>
      </c>
      <c r="AB93" s="123"/>
    </row>
    <row r="94" spans="1:28" ht="15.75" x14ac:dyDescent="0.25">
      <c r="A94" s="33">
        <v>18</v>
      </c>
      <c r="B94" s="2">
        <v>4</v>
      </c>
      <c r="C94" s="2">
        <v>1</v>
      </c>
      <c r="D94" s="2">
        <v>1</v>
      </c>
      <c r="E94" s="2">
        <v>5</v>
      </c>
      <c r="F94" s="2">
        <v>3</v>
      </c>
      <c r="G94" s="2">
        <v>4</v>
      </c>
      <c r="H94" s="2">
        <v>2</v>
      </c>
      <c r="I94" s="2">
        <v>4</v>
      </c>
      <c r="J94" s="2">
        <v>4</v>
      </c>
      <c r="K94" s="2">
        <f t="shared" si="26"/>
        <v>28</v>
      </c>
      <c r="L94" s="8"/>
      <c r="M94" s="33">
        <v>16</v>
      </c>
      <c r="N94" s="19">
        <f t="shared" si="29"/>
        <v>2</v>
      </c>
      <c r="O94" s="19">
        <f t="shared" si="27"/>
        <v>6</v>
      </c>
      <c r="P94" s="19">
        <f t="shared" si="27"/>
        <v>9</v>
      </c>
      <c r="Q94" s="19">
        <f t="shared" si="27"/>
        <v>6</v>
      </c>
      <c r="R94" s="19">
        <f t="shared" si="27"/>
        <v>6</v>
      </c>
      <c r="S94" s="19">
        <f t="shared" si="27"/>
        <v>6</v>
      </c>
      <c r="T94" s="19">
        <f t="shared" si="28"/>
        <v>2</v>
      </c>
      <c r="U94" s="19">
        <f t="shared" si="28"/>
        <v>6</v>
      </c>
      <c r="V94" s="19">
        <f t="shared" si="28"/>
        <v>2</v>
      </c>
      <c r="W94" s="19">
        <f t="shared" si="30"/>
        <v>45</v>
      </c>
      <c r="Y94" s="57" t="s">
        <v>45</v>
      </c>
      <c r="Z94" s="58">
        <f>AVERAGE(J77:J106)</f>
        <v>3.1</v>
      </c>
      <c r="AA94" s="58">
        <f>SUM(V79:V108)</f>
        <v>143.5</v>
      </c>
      <c r="AB94" s="123"/>
    </row>
    <row r="95" spans="1:28" ht="15.75" x14ac:dyDescent="0.25">
      <c r="A95" s="33">
        <v>19</v>
      </c>
      <c r="B95" s="2">
        <v>2</v>
      </c>
      <c r="C95" s="2">
        <v>2</v>
      </c>
      <c r="D95" s="2">
        <v>2</v>
      </c>
      <c r="E95" s="2">
        <v>2</v>
      </c>
      <c r="F95" s="2">
        <v>2</v>
      </c>
      <c r="G95" s="2">
        <v>2</v>
      </c>
      <c r="H95" s="2">
        <v>2</v>
      </c>
      <c r="I95" s="2">
        <v>2</v>
      </c>
      <c r="J95" s="2">
        <v>2</v>
      </c>
      <c r="K95" s="2">
        <f t="shared" si="26"/>
        <v>18</v>
      </c>
      <c r="L95" s="8"/>
      <c r="M95" s="33">
        <v>17</v>
      </c>
      <c r="N95" s="19">
        <f t="shared" si="29"/>
        <v>1.5</v>
      </c>
      <c r="O95" s="19">
        <f t="shared" si="29"/>
        <v>6</v>
      </c>
      <c r="P95" s="19">
        <f t="shared" si="29"/>
        <v>6</v>
      </c>
      <c r="Q95" s="19">
        <f t="shared" si="29"/>
        <v>6</v>
      </c>
      <c r="R95" s="19">
        <f t="shared" si="29"/>
        <v>6</v>
      </c>
      <c r="S95" s="19">
        <f t="shared" si="29"/>
        <v>6</v>
      </c>
      <c r="T95" s="19">
        <f t="shared" si="29"/>
        <v>6</v>
      </c>
      <c r="U95" s="19">
        <f t="shared" si="29"/>
        <v>6</v>
      </c>
      <c r="V95" s="19">
        <f t="shared" si="29"/>
        <v>1.5</v>
      </c>
      <c r="W95" s="19">
        <f t="shared" si="30"/>
        <v>45</v>
      </c>
      <c r="Y95" s="65" t="s">
        <v>96</v>
      </c>
      <c r="Z95" s="153">
        <f>1.645*SQRT((30*9*(9+1)/6))</f>
        <v>34.895719651556121</v>
      </c>
      <c r="AA95" s="154"/>
      <c r="AB95" s="123"/>
    </row>
    <row r="96" spans="1:28" ht="15.75" x14ac:dyDescent="0.25">
      <c r="A96" s="33">
        <v>20</v>
      </c>
      <c r="B96" s="2">
        <v>2</v>
      </c>
      <c r="C96" s="2">
        <v>2</v>
      </c>
      <c r="D96" s="2">
        <v>3</v>
      </c>
      <c r="E96" s="2">
        <v>3</v>
      </c>
      <c r="F96" s="2">
        <v>4</v>
      </c>
      <c r="G96" s="2">
        <v>2</v>
      </c>
      <c r="H96" s="2">
        <v>3</v>
      </c>
      <c r="I96" s="2">
        <v>3</v>
      </c>
      <c r="J96" s="2">
        <v>3</v>
      </c>
      <c r="K96" s="2">
        <f t="shared" si="26"/>
        <v>25</v>
      </c>
      <c r="L96" s="8"/>
      <c r="M96" s="33">
        <v>18</v>
      </c>
      <c r="N96" s="19">
        <f t="shared" ref="N96:V108" si="31">_xlfn.RANK.AVG(B94,$B94:$J94,1)</f>
        <v>6.5</v>
      </c>
      <c r="O96" s="19">
        <f t="shared" si="31"/>
        <v>1.5</v>
      </c>
      <c r="P96" s="19">
        <f t="shared" si="31"/>
        <v>1.5</v>
      </c>
      <c r="Q96" s="19">
        <f t="shared" si="31"/>
        <v>9</v>
      </c>
      <c r="R96" s="19">
        <f t="shared" si="31"/>
        <v>4</v>
      </c>
      <c r="S96" s="19">
        <f t="shared" si="31"/>
        <v>6.5</v>
      </c>
      <c r="T96" s="19">
        <f t="shared" si="31"/>
        <v>3</v>
      </c>
      <c r="U96" s="19">
        <f t="shared" si="31"/>
        <v>6.5</v>
      </c>
      <c r="V96" s="19">
        <f t="shared" si="31"/>
        <v>6.5</v>
      </c>
      <c r="W96" s="19">
        <f t="shared" si="30"/>
        <v>45</v>
      </c>
    </row>
    <row r="97" spans="1:23" ht="15.75" x14ac:dyDescent="0.25">
      <c r="A97" s="33">
        <v>21</v>
      </c>
      <c r="B97" s="2">
        <v>4</v>
      </c>
      <c r="C97" s="2">
        <v>2</v>
      </c>
      <c r="D97" s="2">
        <v>4</v>
      </c>
      <c r="E97" s="2">
        <v>4</v>
      </c>
      <c r="F97" s="2">
        <v>4</v>
      </c>
      <c r="G97" s="2">
        <v>4</v>
      </c>
      <c r="H97" s="2">
        <v>4</v>
      </c>
      <c r="I97" s="2">
        <v>4</v>
      </c>
      <c r="J97" s="2">
        <v>4</v>
      </c>
      <c r="K97" s="2">
        <f t="shared" si="26"/>
        <v>34</v>
      </c>
      <c r="L97" s="8"/>
      <c r="M97" s="33">
        <v>19</v>
      </c>
      <c r="N97" s="19">
        <f t="shared" si="31"/>
        <v>5</v>
      </c>
      <c r="O97" s="19">
        <f t="shared" si="31"/>
        <v>5</v>
      </c>
      <c r="P97" s="19">
        <f t="shared" si="31"/>
        <v>5</v>
      </c>
      <c r="Q97" s="19">
        <f t="shared" si="31"/>
        <v>5</v>
      </c>
      <c r="R97" s="19">
        <f t="shared" si="31"/>
        <v>5</v>
      </c>
      <c r="S97" s="19">
        <f t="shared" si="31"/>
        <v>5</v>
      </c>
      <c r="T97" s="19">
        <f t="shared" si="31"/>
        <v>5</v>
      </c>
      <c r="U97" s="19">
        <f t="shared" si="31"/>
        <v>5</v>
      </c>
      <c r="V97" s="19">
        <f t="shared" si="31"/>
        <v>5</v>
      </c>
      <c r="W97" s="19">
        <f t="shared" si="30"/>
        <v>45</v>
      </c>
    </row>
    <row r="98" spans="1:23" ht="15.75" x14ac:dyDescent="0.25">
      <c r="A98" s="33">
        <v>22</v>
      </c>
      <c r="B98" s="2">
        <v>4</v>
      </c>
      <c r="C98" s="2">
        <v>4</v>
      </c>
      <c r="D98" s="2">
        <v>4</v>
      </c>
      <c r="E98" s="2">
        <v>4</v>
      </c>
      <c r="F98" s="2">
        <v>4</v>
      </c>
      <c r="G98" s="2">
        <v>4</v>
      </c>
      <c r="H98" s="2">
        <v>4</v>
      </c>
      <c r="I98" s="2">
        <v>4</v>
      </c>
      <c r="J98" s="2">
        <v>4</v>
      </c>
      <c r="K98" s="2">
        <f t="shared" si="26"/>
        <v>36</v>
      </c>
      <c r="L98" s="8"/>
      <c r="M98" s="33">
        <v>20</v>
      </c>
      <c r="N98" s="19">
        <f t="shared" si="31"/>
        <v>2</v>
      </c>
      <c r="O98" s="19">
        <f t="shared" si="31"/>
        <v>2</v>
      </c>
      <c r="P98" s="19">
        <f t="shared" si="31"/>
        <v>6</v>
      </c>
      <c r="Q98" s="19">
        <f t="shared" si="31"/>
        <v>6</v>
      </c>
      <c r="R98" s="19">
        <f t="shared" si="31"/>
        <v>9</v>
      </c>
      <c r="S98" s="19">
        <f t="shared" si="31"/>
        <v>2</v>
      </c>
      <c r="T98" s="19">
        <f t="shared" si="31"/>
        <v>6</v>
      </c>
      <c r="U98" s="19">
        <f t="shared" si="31"/>
        <v>6</v>
      </c>
      <c r="V98" s="19">
        <f t="shared" si="31"/>
        <v>6</v>
      </c>
      <c r="W98" s="19">
        <f t="shared" si="30"/>
        <v>45</v>
      </c>
    </row>
    <row r="99" spans="1:23" ht="15.75" x14ac:dyDescent="0.25">
      <c r="A99" s="33">
        <v>23</v>
      </c>
      <c r="B99" s="2">
        <v>4</v>
      </c>
      <c r="C99" s="2">
        <v>4</v>
      </c>
      <c r="D99" s="2">
        <v>4</v>
      </c>
      <c r="E99" s="2">
        <v>4</v>
      </c>
      <c r="F99" s="2">
        <v>4</v>
      </c>
      <c r="G99" s="2">
        <v>4</v>
      </c>
      <c r="H99" s="2">
        <v>4</v>
      </c>
      <c r="I99" s="2">
        <v>4</v>
      </c>
      <c r="J99" s="2">
        <v>4</v>
      </c>
      <c r="K99" s="2">
        <f t="shared" si="26"/>
        <v>36</v>
      </c>
      <c r="L99" s="8"/>
      <c r="M99" s="33">
        <v>21</v>
      </c>
      <c r="N99" s="19">
        <f t="shared" si="31"/>
        <v>5.5</v>
      </c>
      <c r="O99" s="19">
        <f t="shared" si="31"/>
        <v>1</v>
      </c>
      <c r="P99" s="19">
        <f t="shared" si="31"/>
        <v>5.5</v>
      </c>
      <c r="Q99" s="19">
        <f t="shared" si="31"/>
        <v>5.5</v>
      </c>
      <c r="R99" s="19">
        <f t="shared" si="31"/>
        <v>5.5</v>
      </c>
      <c r="S99" s="19">
        <f t="shared" si="31"/>
        <v>5.5</v>
      </c>
      <c r="T99" s="19">
        <f t="shared" si="31"/>
        <v>5.5</v>
      </c>
      <c r="U99" s="19">
        <f t="shared" si="31"/>
        <v>5.5</v>
      </c>
      <c r="V99" s="19">
        <f t="shared" si="31"/>
        <v>5.5</v>
      </c>
      <c r="W99" s="19">
        <f t="shared" si="30"/>
        <v>45</v>
      </c>
    </row>
    <row r="100" spans="1:23" ht="15.75" x14ac:dyDescent="0.25">
      <c r="A100" s="33">
        <v>24</v>
      </c>
      <c r="B100" s="2">
        <v>4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4</v>
      </c>
      <c r="I100" s="2">
        <v>4</v>
      </c>
      <c r="J100" s="2">
        <v>4</v>
      </c>
      <c r="K100" s="2">
        <f t="shared" si="26"/>
        <v>33</v>
      </c>
      <c r="L100" s="8"/>
      <c r="M100" s="33">
        <v>22</v>
      </c>
      <c r="N100" s="19">
        <f t="shared" si="31"/>
        <v>5</v>
      </c>
      <c r="O100" s="19">
        <f t="shared" si="31"/>
        <v>5</v>
      </c>
      <c r="P100" s="19">
        <f t="shared" si="31"/>
        <v>5</v>
      </c>
      <c r="Q100" s="19">
        <f t="shared" si="31"/>
        <v>5</v>
      </c>
      <c r="R100" s="19">
        <f t="shared" si="31"/>
        <v>5</v>
      </c>
      <c r="S100" s="19">
        <f t="shared" si="31"/>
        <v>5</v>
      </c>
      <c r="T100" s="19">
        <f t="shared" si="31"/>
        <v>5</v>
      </c>
      <c r="U100" s="19">
        <f t="shared" si="31"/>
        <v>5</v>
      </c>
      <c r="V100" s="19">
        <f t="shared" si="31"/>
        <v>5</v>
      </c>
      <c r="W100" s="19">
        <f t="shared" si="30"/>
        <v>45</v>
      </c>
    </row>
    <row r="101" spans="1:23" ht="15.75" x14ac:dyDescent="0.25">
      <c r="A101" s="33">
        <v>25</v>
      </c>
      <c r="B101" s="2">
        <v>2</v>
      </c>
      <c r="C101" s="2">
        <v>2</v>
      </c>
      <c r="D101" s="2">
        <v>2</v>
      </c>
      <c r="E101" s="2">
        <v>2</v>
      </c>
      <c r="F101" s="2">
        <v>2</v>
      </c>
      <c r="G101" s="2">
        <v>2</v>
      </c>
      <c r="H101" s="2">
        <v>2</v>
      </c>
      <c r="I101" s="2">
        <v>2</v>
      </c>
      <c r="J101" s="2">
        <v>2</v>
      </c>
      <c r="K101" s="2">
        <f t="shared" si="26"/>
        <v>18</v>
      </c>
      <c r="L101" s="8"/>
      <c r="M101" s="33">
        <v>23</v>
      </c>
      <c r="N101" s="19">
        <f t="shared" si="31"/>
        <v>5</v>
      </c>
      <c r="O101" s="19">
        <f t="shared" si="31"/>
        <v>5</v>
      </c>
      <c r="P101" s="19">
        <f t="shared" si="31"/>
        <v>5</v>
      </c>
      <c r="Q101" s="19">
        <f t="shared" si="31"/>
        <v>5</v>
      </c>
      <c r="R101" s="19">
        <f t="shared" si="31"/>
        <v>5</v>
      </c>
      <c r="S101" s="19">
        <f t="shared" si="31"/>
        <v>5</v>
      </c>
      <c r="T101" s="19">
        <f t="shared" si="31"/>
        <v>5</v>
      </c>
      <c r="U101" s="19">
        <f t="shared" si="31"/>
        <v>5</v>
      </c>
      <c r="V101" s="19">
        <f t="shared" si="31"/>
        <v>5</v>
      </c>
      <c r="W101" s="19">
        <f t="shared" si="30"/>
        <v>45</v>
      </c>
    </row>
    <row r="102" spans="1:23" ht="15.75" x14ac:dyDescent="0.25">
      <c r="A102" s="33">
        <v>26</v>
      </c>
      <c r="B102" s="2">
        <v>2</v>
      </c>
      <c r="C102" s="2">
        <v>2</v>
      </c>
      <c r="D102" s="2">
        <v>4</v>
      </c>
      <c r="E102" s="2">
        <v>4</v>
      </c>
      <c r="F102" s="2">
        <v>4</v>
      </c>
      <c r="G102" s="2">
        <v>2</v>
      </c>
      <c r="H102" s="2">
        <v>4</v>
      </c>
      <c r="I102" s="2">
        <v>4</v>
      </c>
      <c r="J102" s="2">
        <v>2</v>
      </c>
      <c r="K102" s="2">
        <f t="shared" si="26"/>
        <v>28</v>
      </c>
      <c r="L102" s="8"/>
      <c r="M102" s="33">
        <v>24</v>
      </c>
      <c r="N102" s="19">
        <f t="shared" si="31"/>
        <v>6.5</v>
      </c>
      <c r="O102" s="19">
        <f t="shared" si="31"/>
        <v>2</v>
      </c>
      <c r="P102" s="19">
        <f t="shared" si="31"/>
        <v>6.5</v>
      </c>
      <c r="Q102" s="19">
        <f t="shared" si="31"/>
        <v>6.5</v>
      </c>
      <c r="R102" s="19">
        <f t="shared" si="31"/>
        <v>2</v>
      </c>
      <c r="S102" s="19">
        <f t="shared" si="31"/>
        <v>2</v>
      </c>
      <c r="T102" s="19">
        <f t="shared" si="31"/>
        <v>6.5</v>
      </c>
      <c r="U102" s="19">
        <f t="shared" si="31"/>
        <v>6.5</v>
      </c>
      <c r="V102" s="19">
        <f t="shared" si="31"/>
        <v>6.5</v>
      </c>
      <c r="W102" s="19">
        <f t="shared" si="30"/>
        <v>45</v>
      </c>
    </row>
    <row r="103" spans="1:23" ht="15.75" x14ac:dyDescent="0.25">
      <c r="A103" s="33">
        <v>27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4</v>
      </c>
      <c r="I103" s="2">
        <v>2</v>
      </c>
      <c r="J103" s="2">
        <v>4</v>
      </c>
      <c r="K103" s="2">
        <f t="shared" si="26"/>
        <v>34</v>
      </c>
      <c r="L103" s="8"/>
      <c r="M103" s="33">
        <v>25</v>
      </c>
      <c r="N103" s="19">
        <f t="shared" si="31"/>
        <v>5</v>
      </c>
      <c r="O103" s="19">
        <f t="shared" si="31"/>
        <v>5</v>
      </c>
      <c r="P103" s="19">
        <f t="shared" si="31"/>
        <v>5</v>
      </c>
      <c r="Q103" s="19">
        <f t="shared" si="31"/>
        <v>5</v>
      </c>
      <c r="R103" s="19">
        <f t="shared" si="31"/>
        <v>5</v>
      </c>
      <c r="S103" s="19">
        <f t="shared" si="31"/>
        <v>5</v>
      </c>
      <c r="T103" s="19">
        <f t="shared" si="31"/>
        <v>5</v>
      </c>
      <c r="U103" s="19">
        <f t="shared" si="31"/>
        <v>5</v>
      </c>
      <c r="V103" s="19">
        <f t="shared" si="31"/>
        <v>5</v>
      </c>
      <c r="W103" s="19">
        <f t="shared" si="30"/>
        <v>45</v>
      </c>
    </row>
    <row r="104" spans="1:23" ht="15.75" x14ac:dyDescent="0.25">
      <c r="A104" s="33">
        <v>28</v>
      </c>
      <c r="B104" s="2">
        <v>3</v>
      </c>
      <c r="C104" s="2">
        <v>3</v>
      </c>
      <c r="D104" s="2">
        <v>4</v>
      </c>
      <c r="E104" s="2">
        <v>3</v>
      </c>
      <c r="F104" s="2">
        <v>3</v>
      </c>
      <c r="G104" s="2">
        <v>2</v>
      </c>
      <c r="H104" s="2">
        <v>4</v>
      </c>
      <c r="I104" s="2">
        <v>3</v>
      </c>
      <c r="J104" s="2">
        <v>3</v>
      </c>
      <c r="K104" s="2">
        <f t="shared" si="26"/>
        <v>28</v>
      </c>
      <c r="L104" s="8"/>
      <c r="M104" s="33">
        <v>26</v>
      </c>
      <c r="N104" s="19">
        <f t="shared" si="31"/>
        <v>2.5</v>
      </c>
      <c r="O104" s="19">
        <f t="shared" si="31"/>
        <v>2.5</v>
      </c>
      <c r="P104" s="19">
        <f t="shared" si="31"/>
        <v>7</v>
      </c>
      <c r="Q104" s="19">
        <f t="shared" si="31"/>
        <v>7</v>
      </c>
      <c r="R104" s="19">
        <f t="shared" si="31"/>
        <v>7</v>
      </c>
      <c r="S104" s="19">
        <f t="shared" si="31"/>
        <v>2.5</v>
      </c>
      <c r="T104" s="19">
        <f t="shared" si="31"/>
        <v>7</v>
      </c>
      <c r="U104" s="19">
        <f t="shared" si="31"/>
        <v>7</v>
      </c>
      <c r="V104" s="19">
        <f t="shared" si="31"/>
        <v>2.5</v>
      </c>
      <c r="W104" s="19">
        <f t="shared" si="30"/>
        <v>45</v>
      </c>
    </row>
    <row r="105" spans="1:23" ht="15.75" x14ac:dyDescent="0.25">
      <c r="A105" s="33">
        <v>29</v>
      </c>
      <c r="B105" s="2">
        <v>4</v>
      </c>
      <c r="C105" s="2">
        <v>4</v>
      </c>
      <c r="D105" s="2">
        <v>4</v>
      </c>
      <c r="E105" s="2">
        <v>3</v>
      </c>
      <c r="F105" s="2">
        <v>4</v>
      </c>
      <c r="G105" s="2">
        <v>4</v>
      </c>
      <c r="H105" s="2">
        <v>4</v>
      </c>
      <c r="I105" s="2">
        <v>4</v>
      </c>
      <c r="J105" s="2">
        <v>4</v>
      </c>
      <c r="K105" s="2">
        <f t="shared" si="26"/>
        <v>35</v>
      </c>
      <c r="L105" s="8"/>
      <c r="M105" s="33">
        <v>27</v>
      </c>
      <c r="N105" s="19">
        <f t="shared" si="31"/>
        <v>5.5</v>
      </c>
      <c r="O105" s="19">
        <f t="shared" si="31"/>
        <v>5.5</v>
      </c>
      <c r="P105" s="19">
        <f t="shared" si="31"/>
        <v>5.5</v>
      </c>
      <c r="Q105" s="19">
        <f t="shared" si="31"/>
        <v>5.5</v>
      </c>
      <c r="R105" s="19">
        <f t="shared" si="31"/>
        <v>5.5</v>
      </c>
      <c r="S105" s="19">
        <f t="shared" si="31"/>
        <v>5.5</v>
      </c>
      <c r="T105" s="19">
        <f t="shared" si="31"/>
        <v>5.5</v>
      </c>
      <c r="U105" s="19">
        <f t="shared" si="31"/>
        <v>1</v>
      </c>
      <c r="V105" s="19">
        <f t="shared" si="31"/>
        <v>5.5</v>
      </c>
      <c r="W105" s="19">
        <f t="shared" si="30"/>
        <v>45</v>
      </c>
    </row>
    <row r="106" spans="1:23" ht="15.75" x14ac:dyDescent="0.25">
      <c r="A106" s="33">
        <v>30</v>
      </c>
      <c r="B106" s="2">
        <v>2</v>
      </c>
      <c r="C106" s="2">
        <v>2</v>
      </c>
      <c r="D106" s="2">
        <v>2</v>
      </c>
      <c r="E106" s="2">
        <v>2</v>
      </c>
      <c r="F106" s="2">
        <v>2</v>
      </c>
      <c r="G106" s="2">
        <v>4</v>
      </c>
      <c r="H106" s="2">
        <v>4</v>
      </c>
      <c r="I106" s="2">
        <v>2</v>
      </c>
      <c r="J106" s="2">
        <v>2</v>
      </c>
      <c r="K106" s="2">
        <f t="shared" si="26"/>
        <v>22</v>
      </c>
      <c r="L106" s="8"/>
      <c r="M106" s="33">
        <v>28</v>
      </c>
      <c r="N106" s="19">
        <f t="shared" si="31"/>
        <v>4.5</v>
      </c>
      <c r="O106" s="19">
        <f t="shared" si="31"/>
        <v>4.5</v>
      </c>
      <c r="P106" s="19">
        <f t="shared" si="31"/>
        <v>8.5</v>
      </c>
      <c r="Q106" s="19">
        <f t="shared" si="31"/>
        <v>4.5</v>
      </c>
      <c r="R106" s="19">
        <f t="shared" si="31"/>
        <v>4.5</v>
      </c>
      <c r="S106" s="19">
        <f t="shared" si="31"/>
        <v>1</v>
      </c>
      <c r="T106" s="19">
        <f t="shared" si="31"/>
        <v>8.5</v>
      </c>
      <c r="U106" s="19">
        <f t="shared" si="31"/>
        <v>4.5</v>
      </c>
      <c r="V106" s="19">
        <f t="shared" si="31"/>
        <v>4.5</v>
      </c>
      <c r="W106" s="19">
        <f t="shared" si="30"/>
        <v>45</v>
      </c>
    </row>
    <row r="107" spans="1:23" ht="15.75" x14ac:dyDescent="0.25">
      <c r="A107" s="40" t="s">
        <v>84</v>
      </c>
      <c r="B107" s="2">
        <f>SUM(B77:B106)</f>
        <v>95</v>
      </c>
      <c r="C107" s="2">
        <f t="shared" ref="C107:I107" si="32">SUM(C77:C106)</f>
        <v>89</v>
      </c>
      <c r="D107" s="2">
        <f t="shared" si="32"/>
        <v>97</v>
      </c>
      <c r="E107" s="2">
        <f t="shared" si="32"/>
        <v>97</v>
      </c>
      <c r="F107" s="2">
        <f t="shared" si="32"/>
        <v>98</v>
      </c>
      <c r="G107" s="2">
        <f t="shared" si="32"/>
        <v>96</v>
      </c>
      <c r="H107" s="2">
        <f t="shared" si="32"/>
        <v>96</v>
      </c>
      <c r="I107" s="2">
        <f t="shared" si="32"/>
        <v>93</v>
      </c>
      <c r="J107" s="2">
        <f>SUM(J77:J106)</f>
        <v>93</v>
      </c>
      <c r="K107" s="72"/>
      <c r="L107" s="8"/>
      <c r="M107" s="33">
        <v>29</v>
      </c>
      <c r="N107" s="19">
        <f t="shared" si="31"/>
        <v>5.5</v>
      </c>
      <c r="O107" s="19">
        <f t="shared" si="31"/>
        <v>5.5</v>
      </c>
      <c r="P107" s="19">
        <f t="shared" si="31"/>
        <v>5.5</v>
      </c>
      <c r="Q107" s="19">
        <f t="shared" si="31"/>
        <v>1</v>
      </c>
      <c r="R107" s="19">
        <f t="shared" si="31"/>
        <v>5.5</v>
      </c>
      <c r="S107" s="19">
        <f t="shared" si="31"/>
        <v>5.5</v>
      </c>
      <c r="T107" s="19">
        <f t="shared" si="31"/>
        <v>5.5</v>
      </c>
      <c r="U107" s="19">
        <f t="shared" si="31"/>
        <v>5.5</v>
      </c>
      <c r="V107" s="19">
        <f t="shared" si="31"/>
        <v>5.5</v>
      </c>
      <c r="W107" s="19">
        <f t="shared" si="30"/>
        <v>45</v>
      </c>
    </row>
    <row r="108" spans="1:23" ht="15.75" x14ac:dyDescent="0.25">
      <c r="A108" s="41" t="s">
        <v>53</v>
      </c>
      <c r="B108" s="3">
        <f>AVERAGE(B77:B106)</f>
        <v>3.1666666666666665</v>
      </c>
      <c r="C108" s="3">
        <f t="shared" ref="C108:G108" si="33">AVERAGE(C77:C106)</f>
        <v>2.9666666666666668</v>
      </c>
      <c r="D108" s="3">
        <f t="shared" si="33"/>
        <v>3.2333333333333334</v>
      </c>
      <c r="E108" s="3">
        <f t="shared" si="33"/>
        <v>3.2333333333333334</v>
      </c>
      <c r="F108" s="3">
        <f t="shared" si="33"/>
        <v>3.2666666666666666</v>
      </c>
      <c r="G108" s="2">
        <f t="shared" si="33"/>
        <v>3.2</v>
      </c>
      <c r="H108" s="2">
        <f>AVERAGE(H77:H106)</f>
        <v>3.2</v>
      </c>
      <c r="I108" s="2">
        <f>AVERAGE(I77:I106)</f>
        <v>3.1</v>
      </c>
      <c r="J108" s="2">
        <f>AVERAGE(J77:J106)</f>
        <v>3.1</v>
      </c>
      <c r="K108" s="72"/>
      <c r="L108" s="8"/>
      <c r="M108" s="33">
        <v>30</v>
      </c>
      <c r="N108" s="19">
        <f t="shared" si="31"/>
        <v>4</v>
      </c>
      <c r="O108" s="19">
        <f t="shared" si="31"/>
        <v>4</v>
      </c>
      <c r="P108" s="19">
        <f t="shared" si="31"/>
        <v>4</v>
      </c>
      <c r="Q108" s="19">
        <f t="shared" si="31"/>
        <v>4</v>
      </c>
      <c r="R108" s="19">
        <f t="shared" si="31"/>
        <v>4</v>
      </c>
      <c r="S108" s="19">
        <f t="shared" si="31"/>
        <v>8.5</v>
      </c>
      <c r="T108" s="19">
        <f t="shared" si="31"/>
        <v>8.5</v>
      </c>
      <c r="U108" s="19">
        <f t="shared" si="31"/>
        <v>4</v>
      </c>
      <c r="V108" s="19">
        <f t="shared" si="31"/>
        <v>4</v>
      </c>
      <c r="W108" s="19">
        <f t="shared" si="30"/>
        <v>45</v>
      </c>
    </row>
    <row r="109" spans="1:23" ht="15.75" x14ac:dyDescent="0.25">
      <c r="A109" s="23" t="s">
        <v>85</v>
      </c>
      <c r="B109" s="3">
        <f>_xlfn.STDEV.S(B77:B106)</f>
        <v>0.87428131404711762</v>
      </c>
      <c r="C109" s="3">
        <f t="shared" ref="C109:J109" si="34">_xlfn.STDEV.S(C77:C106)</f>
        <v>0.85028730776551376</v>
      </c>
      <c r="D109" s="3">
        <f t="shared" si="34"/>
        <v>0.9352607356658148</v>
      </c>
      <c r="E109" s="3">
        <f t="shared" si="34"/>
        <v>0.81720015415687686</v>
      </c>
      <c r="F109" s="3">
        <f t="shared" si="34"/>
        <v>0.691491807283521</v>
      </c>
      <c r="G109" s="3">
        <f t="shared" si="34"/>
        <v>0.7611243951073875</v>
      </c>
      <c r="H109" s="3">
        <f t="shared" si="34"/>
        <v>0.84690104457979343</v>
      </c>
      <c r="I109" s="3">
        <f t="shared" si="34"/>
        <v>0.80301157289723801</v>
      </c>
      <c r="J109" s="3">
        <f t="shared" si="34"/>
        <v>0.88473646962790831</v>
      </c>
      <c r="K109" s="72"/>
      <c r="L109" s="8"/>
      <c r="M109" s="68" t="s">
        <v>34</v>
      </c>
      <c r="N109" s="19">
        <f>SUM(N79:N108)</f>
        <v>149.5</v>
      </c>
      <c r="O109" s="19">
        <f t="shared" ref="O109:V109" si="35">SUM(O79:O108)</f>
        <v>136</v>
      </c>
      <c r="P109" s="19">
        <f t="shared" si="35"/>
        <v>161.5</v>
      </c>
      <c r="Q109" s="19">
        <f t="shared" si="35"/>
        <v>152.5</v>
      </c>
      <c r="R109" s="19">
        <f t="shared" si="35"/>
        <v>159</v>
      </c>
      <c r="S109" s="19">
        <f t="shared" si="35"/>
        <v>150</v>
      </c>
      <c r="T109" s="19">
        <f t="shared" si="35"/>
        <v>152</v>
      </c>
      <c r="U109" s="19">
        <f t="shared" si="35"/>
        <v>146</v>
      </c>
      <c r="V109" s="19">
        <f t="shared" si="35"/>
        <v>143.5</v>
      </c>
      <c r="W109" s="8"/>
    </row>
    <row r="110" spans="1:23" ht="15.75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69" t="s">
        <v>53</v>
      </c>
      <c r="N110" s="19">
        <f>AVERAGE(N79:N108)</f>
        <v>4.9833333333333334</v>
      </c>
      <c r="O110" s="19">
        <f t="shared" ref="O110:V110" si="36">AVERAGE(O79:O108)</f>
        <v>4.5333333333333332</v>
      </c>
      <c r="P110" s="19">
        <f t="shared" si="36"/>
        <v>5.3833333333333337</v>
      </c>
      <c r="Q110" s="19">
        <f t="shared" si="36"/>
        <v>5.083333333333333</v>
      </c>
      <c r="R110" s="19">
        <f t="shared" si="36"/>
        <v>5.3</v>
      </c>
      <c r="S110" s="19">
        <f t="shared" si="36"/>
        <v>5</v>
      </c>
      <c r="T110" s="19">
        <f t="shared" si="36"/>
        <v>5.0666666666666664</v>
      </c>
      <c r="U110" s="19">
        <f t="shared" si="36"/>
        <v>4.8666666666666663</v>
      </c>
      <c r="V110" s="19">
        <f t="shared" si="36"/>
        <v>4.7833333333333332</v>
      </c>
      <c r="W110" s="8"/>
    </row>
    <row r="112" spans="1:23" ht="15.75" x14ac:dyDescent="0.25">
      <c r="A112" s="18" t="s">
        <v>102</v>
      </c>
      <c r="M112" s="18" t="s">
        <v>102</v>
      </c>
    </row>
    <row r="113" spans="1:27" ht="15.75" x14ac:dyDescent="0.25">
      <c r="A113" s="39" t="s">
        <v>82</v>
      </c>
      <c r="B113" s="73">
        <v>705</v>
      </c>
      <c r="C113" s="73">
        <v>308</v>
      </c>
      <c r="D113" s="73">
        <v>581</v>
      </c>
      <c r="E113" s="73">
        <v>217</v>
      </c>
      <c r="F113" s="73">
        <v>485</v>
      </c>
      <c r="G113" s="73">
        <v>613</v>
      </c>
      <c r="H113" s="73">
        <v>835</v>
      </c>
      <c r="I113" s="73">
        <v>199</v>
      </c>
      <c r="J113" s="73">
        <v>325</v>
      </c>
      <c r="K113" s="42" t="s">
        <v>52</v>
      </c>
      <c r="M113" s="18" t="s">
        <v>83</v>
      </c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7" ht="15.75" x14ac:dyDescent="0.25">
      <c r="A114" s="33">
        <v>1</v>
      </c>
      <c r="B114" s="44">
        <v>3</v>
      </c>
      <c r="C114" s="44">
        <v>4</v>
      </c>
      <c r="D114" s="44">
        <v>4</v>
      </c>
      <c r="E114" s="44">
        <v>4</v>
      </c>
      <c r="F114" s="44">
        <v>4</v>
      </c>
      <c r="G114" s="44">
        <v>4</v>
      </c>
      <c r="H114" s="44">
        <v>3</v>
      </c>
      <c r="I114" s="44">
        <v>4</v>
      </c>
      <c r="J114" s="44">
        <v>5</v>
      </c>
      <c r="K114" s="44">
        <f>SUM(B114:J114)</f>
        <v>35</v>
      </c>
      <c r="M114" s="137" t="s">
        <v>82</v>
      </c>
      <c r="N114" s="150" t="s">
        <v>72</v>
      </c>
      <c r="O114" s="151"/>
      <c r="P114" s="151"/>
      <c r="Q114" s="151"/>
      <c r="R114" s="151"/>
      <c r="S114" s="151"/>
      <c r="T114" s="151"/>
      <c r="U114" s="151"/>
      <c r="V114" s="152"/>
      <c r="W114" s="137" t="s">
        <v>34</v>
      </c>
      <c r="Y114" s="46" t="s">
        <v>87</v>
      </c>
      <c r="Z114" s="47">
        <f>(12/((Z120*Z119)*(Z119+1))*SUMSQ(N146:V146)-3*(Z120)*(Z119+1))</f>
        <v>4.1977777777777874</v>
      </c>
      <c r="AA114" s="55"/>
    </row>
    <row r="115" spans="1:27" ht="15.75" x14ac:dyDescent="0.25">
      <c r="A115" s="33">
        <v>2</v>
      </c>
      <c r="B115" s="44">
        <v>4</v>
      </c>
      <c r="C115" s="44">
        <v>4</v>
      </c>
      <c r="D115" s="44">
        <v>3</v>
      </c>
      <c r="E115" s="44">
        <v>3</v>
      </c>
      <c r="F115" s="44">
        <v>4</v>
      </c>
      <c r="G115" s="44">
        <v>3</v>
      </c>
      <c r="H115" s="44">
        <v>4</v>
      </c>
      <c r="I115" s="44">
        <v>4</v>
      </c>
      <c r="J115" s="44">
        <v>5</v>
      </c>
      <c r="K115" s="44">
        <f t="shared" ref="K115:K143" si="37">SUM(B115:J115)</f>
        <v>34</v>
      </c>
      <c r="M115" s="144"/>
      <c r="N115" s="39">
        <v>705</v>
      </c>
      <c r="O115" s="39">
        <v>308</v>
      </c>
      <c r="P115" s="39">
        <v>581</v>
      </c>
      <c r="Q115" s="39">
        <v>217</v>
      </c>
      <c r="R115" s="39">
        <v>485</v>
      </c>
      <c r="S115" s="39">
        <v>613</v>
      </c>
      <c r="T115" s="39">
        <v>835</v>
      </c>
      <c r="U115" s="39">
        <v>199</v>
      </c>
      <c r="V115" s="39">
        <v>325</v>
      </c>
      <c r="W115" s="144"/>
      <c r="Y115" s="46" t="s">
        <v>88</v>
      </c>
      <c r="Z115" s="47">
        <f>_xlfn.CHISQ.INV.RT(0.05,8)</f>
        <v>15.507313055865453</v>
      </c>
      <c r="AA115" s="55"/>
    </row>
    <row r="116" spans="1:27" ht="15.75" x14ac:dyDescent="0.25">
      <c r="A116" s="33">
        <v>3</v>
      </c>
      <c r="B116" s="44">
        <v>4</v>
      </c>
      <c r="C116" s="44">
        <v>3</v>
      </c>
      <c r="D116" s="44">
        <v>3</v>
      </c>
      <c r="E116" s="44">
        <v>4</v>
      </c>
      <c r="F116" s="44">
        <v>4</v>
      </c>
      <c r="G116" s="44">
        <v>5</v>
      </c>
      <c r="H116" s="44">
        <v>5</v>
      </c>
      <c r="I116" s="44">
        <v>3</v>
      </c>
      <c r="J116" s="44">
        <v>2</v>
      </c>
      <c r="K116" s="44">
        <f t="shared" si="37"/>
        <v>33</v>
      </c>
      <c r="M116" s="33">
        <v>1</v>
      </c>
      <c r="N116" s="19">
        <f>_xlfn.RANK.AVG(B114,$B114:$J114,1)</f>
        <v>1.5</v>
      </c>
      <c r="O116" s="19">
        <f>_xlfn.RANK.AVG(C114,$B114:$J114,1)</f>
        <v>5.5</v>
      </c>
      <c r="P116" s="19">
        <f>_xlfn.RANK.AVG(D114,$B114:$J114,1)</f>
        <v>5.5</v>
      </c>
      <c r="Q116" s="19">
        <f t="shared" ref="Q116:V131" si="38">_xlfn.RANK.AVG(E114,$B114:$J114,1)</f>
        <v>5.5</v>
      </c>
      <c r="R116" s="19">
        <f t="shared" si="38"/>
        <v>5.5</v>
      </c>
      <c r="S116" s="19">
        <f t="shared" si="38"/>
        <v>5.5</v>
      </c>
      <c r="T116" s="19">
        <f t="shared" si="38"/>
        <v>1.5</v>
      </c>
      <c r="U116" s="19">
        <f t="shared" si="38"/>
        <v>5.5</v>
      </c>
      <c r="V116" s="19">
        <f t="shared" si="38"/>
        <v>9</v>
      </c>
      <c r="W116" s="19">
        <f>SUM(N116:V116)</f>
        <v>45</v>
      </c>
      <c r="Y116" s="48" t="s">
        <v>89</v>
      </c>
      <c r="Z116" s="48" t="s">
        <v>134</v>
      </c>
      <c r="AA116" s="55"/>
    </row>
    <row r="117" spans="1:27" ht="15.75" x14ac:dyDescent="0.25">
      <c r="A117" s="33">
        <v>4</v>
      </c>
      <c r="B117" s="44">
        <v>2</v>
      </c>
      <c r="C117" s="44">
        <v>2</v>
      </c>
      <c r="D117" s="44">
        <v>3</v>
      </c>
      <c r="E117" s="44">
        <v>3</v>
      </c>
      <c r="F117" s="44">
        <v>2</v>
      </c>
      <c r="G117" s="44">
        <v>2</v>
      </c>
      <c r="H117" s="44">
        <v>3</v>
      </c>
      <c r="I117" s="44">
        <v>2</v>
      </c>
      <c r="J117" s="44">
        <v>1</v>
      </c>
      <c r="K117" s="44">
        <f t="shared" si="37"/>
        <v>20</v>
      </c>
      <c r="M117" s="33">
        <v>2</v>
      </c>
      <c r="N117" s="19">
        <f t="shared" ref="N117:V132" si="39">_xlfn.RANK.AVG(B115,$B115:$J115,1)</f>
        <v>6</v>
      </c>
      <c r="O117" s="19">
        <f t="shared" si="39"/>
        <v>6</v>
      </c>
      <c r="P117" s="19">
        <f t="shared" si="39"/>
        <v>2</v>
      </c>
      <c r="Q117" s="19">
        <f t="shared" si="38"/>
        <v>2</v>
      </c>
      <c r="R117" s="19">
        <f t="shared" si="38"/>
        <v>6</v>
      </c>
      <c r="S117" s="19">
        <f t="shared" si="38"/>
        <v>2</v>
      </c>
      <c r="T117" s="19">
        <f t="shared" si="38"/>
        <v>6</v>
      </c>
      <c r="U117" s="19">
        <f t="shared" si="38"/>
        <v>6</v>
      </c>
      <c r="V117" s="19">
        <f t="shared" si="38"/>
        <v>9</v>
      </c>
      <c r="W117" s="19">
        <f t="shared" ref="W117:W138" si="40">SUM(N117:V117)</f>
        <v>45</v>
      </c>
      <c r="Y117" s="50"/>
      <c r="Z117" s="55" t="s">
        <v>90</v>
      </c>
      <c r="AA117" s="55"/>
    </row>
    <row r="118" spans="1:27" ht="15.75" x14ac:dyDescent="0.25">
      <c r="A118" s="33">
        <v>5</v>
      </c>
      <c r="B118" s="44">
        <v>3</v>
      </c>
      <c r="C118" s="44">
        <v>3</v>
      </c>
      <c r="D118" s="44">
        <v>5</v>
      </c>
      <c r="E118" s="44">
        <v>4</v>
      </c>
      <c r="F118" s="44">
        <v>4</v>
      </c>
      <c r="G118" s="44">
        <v>4</v>
      </c>
      <c r="H118" s="44">
        <v>4</v>
      </c>
      <c r="I118" s="44">
        <v>4</v>
      </c>
      <c r="J118" s="44">
        <v>5</v>
      </c>
      <c r="K118" s="44">
        <f t="shared" si="37"/>
        <v>36</v>
      </c>
      <c r="M118" s="33">
        <v>3</v>
      </c>
      <c r="N118" s="19">
        <f t="shared" si="39"/>
        <v>6</v>
      </c>
      <c r="O118" s="19">
        <f t="shared" si="39"/>
        <v>3</v>
      </c>
      <c r="P118" s="19">
        <f t="shared" si="39"/>
        <v>3</v>
      </c>
      <c r="Q118" s="19">
        <f t="shared" si="38"/>
        <v>6</v>
      </c>
      <c r="R118" s="19">
        <f t="shared" si="38"/>
        <v>6</v>
      </c>
      <c r="S118" s="19">
        <f t="shared" si="38"/>
        <v>8.5</v>
      </c>
      <c r="T118" s="19">
        <f t="shared" si="38"/>
        <v>8.5</v>
      </c>
      <c r="U118" s="19">
        <f t="shared" si="38"/>
        <v>3</v>
      </c>
      <c r="V118" s="19">
        <f t="shared" si="38"/>
        <v>1</v>
      </c>
      <c r="W118" s="19">
        <f t="shared" si="40"/>
        <v>45</v>
      </c>
      <c r="Y118" s="50"/>
      <c r="Z118" s="55"/>
      <c r="AA118" s="55"/>
    </row>
    <row r="119" spans="1:27" ht="15.75" x14ac:dyDescent="0.25">
      <c r="A119" s="33">
        <v>6</v>
      </c>
      <c r="B119" s="44">
        <v>4</v>
      </c>
      <c r="C119" s="44">
        <v>4</v>
      </c>
      <c r="D119" s="44">
        <v>4</v>
      </c>
      <c r="E119" s="44">
        <v>4</v>
      </c>
      <c r="F119" s="44">
        <v>3</v>
      </c>
      <c r="G119" s="44">
        <v>4</v>
      </c>
      <c r="H119" s="44">
        <v>4</v>
      </c>
      <c r="I119" s="44">
        <v>3</v>
      </c>
      <c r="J119" s="44">
        <v>3</v>
      </c>
      <c r="K119" s="44">
        <f t="shared" si="37"/>
        <v>33</v>
      </c>
      <c r="M119" s="33">
        <v>4</v>
      </c>
      <c r="N119" s="19">
        <f t="shared" si="39"/>
        <v>4</v>
      </c>
      <c r="O119" s="19">
        <f t="shared" si="39"/>
        <v>4</v>
      </c>
      <c r="P119" s="19">
        <f t="shared" si="39"/>
        <v>8</v>
      </c>
      <c r="Q119" s="19">
        <f t="shared" si="38"/>
        <v>8</v>
      </c>
      <c r="R119" s="19">
        <f t="shared" si="38"/>
        <v>4</v>
      </c>
      <c r="S119" s="19">
        <f t="shared" si="38"/>
        <v>4</v>
      </c>
      <c r="T119" s="19">
        <f t="shared" si="38"/>
        <v>8</v>
      </c>
      <c r="U119" s="19">
        <f t="shared" si="38"/>
        <v>4</v>
      </c>
      <c r="V119" s="19">
        <f t="shared" si="38"/>
        <v>1</v>
      </c>
      <c r="W119" s="19">
        <f t="shared" si="40"/>
        <v>45</v>
      </c>
      <c r="Y119" s="56" t="s">
        <v>97</v>
      </c>
      <c r="Z119" s="48">
        <v>9</v>
      </c>
      <c r="AA119" s="55"/>
    </row>
    <row r="120" spans="1:27" ht="15.75" x14ac:dyDescent="0.25">
      <c r="A120" s="33">
        <v>7</v>
      </c>
      <c r="B120" s="44">
        <v>3</v>
      </c>
      <c r="C120" s="44">
        <v>4</v>
      </c>
      <c r="D120" s="44">
        <v>2</v>
      </c>
      <c r="E120" s="44">
        <v>3</v>
      </c>
      <c r="F120" s="44">
        <v>4</v>
      </c>
      <c r="G120" s="44">
        <v>3</v>
      </c>
      <c r="H120" s="44">
        <v>4</v>
      </c>
      <c r="I120" s="44">
        <v>3</v>
      </c>
      <c r="J120" s="44">
        <v>4</v>
      </c>
      <c r="K120" s="44">
        <f t="shared" si="37"/>
        <v>30</v>
      </c>
      <c r="M120" s="33">
        <v>5</v>
      </c>
      <c r="N120" s="19">
        <f t="shared" si="39"/>
        <v>1.5</v>
      </c>
      <c r="O120" s="19">
        <f t="shared" si="39"/>
        <v>1.5</v>
      </c>
      <c r="P120" s="19">
        <f t="shared" si="39"/>
        <v>8.5</v>
      </c>
      <c r="Q120" s="19">
        <f t="shared" si="38"/>
        <v>5</v>
      </c>
      <c r="R120" s="19">
        <f t="shared" si="38"/>
        <v>5</v>
      </c>
      <c r="S120" s="19">
        <f t="shared" si="38"/>
        <v>5</v>
      </c>
      <c r="T120" s="19">
        <f t="shared" si="38"/>
        <v>5</v>
      </c>
      <c r="U120" s="19">
        <f t="shared" si="38"/>
        <v>5</v>
      </c>
      <c r="V120" s="19">
        <f t="shared" si="38"/>
        <v>8.5</v>
      </c>
      <c r="W120" s="19">
        <f t="shared" si="40"/>
        <v>45</v>
      </c>
      <c r="Y120" s="56" t="s">
        <v>98</v>
      </c>
      <c r="Z120" s="48">
        <v>30</v>
      </c>
      <c r="AA120" s="55"/>
    </row>
    <row r="121" spans="1:27" ht="15.75" x14ac:dyDescent="0.25">
      <c r="A121" s="33">
        <v>8</v>
      </c>
      <c r="B121" s="44">
        <v>5</v>
      </c>
      <c r="C121" s="44">
        <v>3</v>
      </c>
      <c r="D121" s="44">
        <v>3</v>
      </c>
      <c r="E121" s="44">
        <v>4</v>
      </c>
      <c r="F121" s="44">
        <v>5</v>
      </c>
      <c r="G121" s="44">
        <v>4</v>
      </c>
      <c r="H121" s="44">
        <v>3</v>
      </c>
      <c r="I121" s="44">
        <v>5</v>
      </c>
      <c r="J121" s="44">
        <v>5</v>
      </c>
      <c r="K121" s="44">
        <f t="shared" si="37"/>
        <v>37</v>
      </c>
      <c r="M121" s="33">
        <v>6</v>
      </c>
      <c r="N121" s="19">
        <f t="shared" si="39"/>
        <v>6.5</v>
      </c>
      <c r="O121" s="19">
        <f t="shared" si="39"/>
        <v>6.5</v>
      </c>
      <c r="P121" s="19">
        <f t="shared" si="39"/>
        <v>6.5</v>
      </c>
      <c r="Q121" s="19">
        <f t="shared" si="38"/>
        <v>6.5</v>
      </c>
      <c r="R121" s="19">
        <f t="shared" si="38"/>
        <v>2</v>
      </c>
      <c r="S121" s="19">
        <f t="shared" si="38"/>
        <v>6.5</v>
      </c>
      <c r="T121" s="19">
        <f t="shared" si="38"/>
        <v>6.5</v>
      </c>
      <c r="U121" s="19">
        <f t="shared" si="38"/>
        <v>2</v>
      </c>
      <c r="V121" s="19">
        <f t="shared" si="38"/>
        <v>2</v>
      </c>
      <c r="W121" s="19">
        <f t="shared" si="40"/>
        <v>45</v>
      </c>
      <c r="Y121" s="55"/>
      <c r="Z121" s="55"/>
      <c r="AA121" s="55"/>
    </row>
    <row r="122" spans="1:27" ht="15.75" x14ac:dyDescent="0.25">
      <c r="A122" s="33">
        <v>9</v>
      </c>
      <c r="B122" s="44">
        <v>4</v>
      </c>
      <c r="C122" s="44">
        <v>5</v>
      </c>
      <c r="D122" s="44">
        <v>3</v>
      </c>
      <c r="E122" s="44">
        <v>3</v>
      </c>
      <c r="F122" s="44">
        <v>3</v>
      </c>
      <c r="G122" s="44">
        <v>2</v>
      </c>
      <c r="H122" s="44">
        <v>3</v>
      </c>
      <c r="I122" s="44">
        <v>2</v>
      </c>
      <c r="J122" s="44">
        <v>3</v>
      </c>
      <c r="K122" s="44">
        <f t="shared" si="37"/>
        <v>28</v>
      </c>
      <c r="M122" s="33">
        <v>7</v>
      </c>
      <c r="N122" s="19">
        <f t="shared" si="39"/>
        <v>3.5</v>
      </c>
      <c r="O122" s="19">
        <f t="shared" si="39"/>
        <v>7.5</v>
      </c>
      <c r="P122" s="19">
        <f t="shared" si="39"/>
        <v>1</v>
      </c>
      <c r="Q122" s="19">
        <f t="shared" si="38"/>
        <v>3.5</v>
      </c>
      <c r="R122" s="19">
        <f t="shared" si="38"/>
        <v>7.5</v>
      </c>
      <c r="S122" s="19">
        <f t="shared" si="38"/>
        <v>3.5</v>
      </c>
      <c r="T122" s="19">
        <f t="shared" si="38"/>
        <v>7.5</v>
      </c>
      <c r="U122" s="19">
        <f t="shared" si="38"/>
        <v>3.5</v>
      </c>
      <c r="V122" s="19">
        <f t="shared" si="38"/>
        <v>7.5</v>
      </c>
      <c r="W122" s="19">
        <f t="shared" si="40"/>
        <v>45</v>
      </c>
      <c r="Y122" s="65" t="s">
        <v>72</v>
      </c>
      <c r="Z122" s="65" t="s">
        <v>60</v>
      </c>
      <c r="AA122" s="65" t="s">
        <v>95</v>
      </c>
    </row>
    <row r="123" spans="1:27" ht="15.75" x14ac:dyDescent="0.25">
      <c r="A123" s="33">
        <v>10</v>
      </c>
      <c r="B123" s="44">
        <v>5</v>
      </c>
      <c r="C123" s="44">
        <v>3</v>
      </c>
      <c r="D123" s="44">
        <v>3</v>
      </c>
      <c r="E123" s="44">
        <v>3</v>
      </c>
      <c r="F123" s="44">
        <v>4</v>
      </c>
      <c r="G123" s="44">
        <v>2</v>
      </c>
      <c r="H123" s="44">
        <v>3</v>
      </c>
      <c r="I123" s="44">
        <v>3</v>
      </c>
      <c r="J123" s="44">
        <v>2</v>
      </c>
      <c r="K123" s="44">
        <f t="shared" si="37"/>
        <v>28</v>
      </c>
      <c r="M123" s="33">
        <v>8</v>
      </c>
      <c r="N123" s="19">
        <f t="shared" si="39"/>
        <v>7.5</v>
      </c>
      <c r="O123" s="19">
        <f t="shared" si="39"/>
        <v>2</v>
      </c>
      <c r="P123" s="19">
        <f t="shared" si="39"/>
        <v>2</v>
      </c>
      <c r="Q123" s="19">
        <f t="shared" si="38"/>
        <v>4.5</v>
      </c>
      <c r="R123" s="19">
        <f t="shared" si="38"/>
        <v>7.5</v>
      </c>
      <c r="S123" s="19">
        <f t="shared" si="38"/>
        <v>4.5</v>
      </c>
      <c r="T123" s="19">
        <f t="shared" si="38"/>
        <v>2</v>
      </c>
      <c r="U123" s="19">
        <f t="shared" si="38"/>
        <v>7.5</v>
      </c>
      <c r="V123" s="19">
        <f t="shared" si="38"/>
        <v>7.5</v>
      </c>
      <c r="W123" s="19">
        <f t="shared" si="40"/>
        <v>45</v>
      </c>
      <c r="Y123" s="57" t="s">
        <v>37</v>
      </c>
      <c r="Z123" s="58">
        <f>AVERAGE(B114:B143)</f>
        <v>3.5333333333333332</v>
      </c>
      <c r="AA123" s="58">
        <f>SUM(N116:N145)</f>
        <v>147</v>
      </c>
    </row>
    <row r="124" spans="1:27" ht="15.75" x14ac:dyDescent="0.25">
      <c r="A124" s="33">
        <v>11</v>
      </c>
      <c r="B124" s="44">
        <v>4</v>
      </c>
      <c r="C124" s="44">
        <v>4</v>
      </c>
      <c r="D124" s="44">
        <v>4</v>
      </c>
      <c r="E124" s="44">
        <v>4</v>
      </c>
      <c r="F124" s="44">
        <v>4</v>
      </c>
      <c r="G124" s="44">
        <v>4</v>
      </c>
      <c r="H124" s="44">
        <v>5</v>
      </c>
      <c r="I124" s="44">
        <v>5</v>
      </c>
      <c r="J124" s="44">
        <v>4</v>
      </c>
      <c r="K124" s="44">
        <f t="shared" si="37"/>
        <v>38</v>
      </c>
      <c r="M124" s="33">
        <v>9</v>
      </c>
      <c r="N124" s="19">
        <f t="shared" si="39"/>
        <v>8</v>
      </c>
      <c r="O124" s="19">
        <f t="shared" si="39"/>
        <v>9</v>
      </c>
      <c r="P124" s="19">
        <f t="shared" si="39"/>
        <v>5</v>
      </c>
      <c r="Q124" s="19">
        <f t="shared" si="38"/>
        <v>5</v>
      </c>
      <c r="R124" s="19">
        <f t="shared" si="38"/>
        <v>5</v>
      </c>
      <c r="S124" s="19">
        <f t="shared" si="38"/>
        <v>1.5</v>
      </c>
      <c r="T124" s="19">
        <f t="shared" si="38"/>
        <v>5</v>
      </c>
      <c r="U124" s="19">
        <f t="shared" si="38"/>
        <v>1.5</v>
      </c>
      <c r="V124" s="19">
        <f t="shared" si="38"/>
        <v>5</v>
      </c>
      <c r="W124" s="19">
        <f t="shared" si="40"/>
        <v>45</v>
      </c>
      <c r="Y124" s="57" t="s">
        <v>38</v>
      </c>
      <c r="Z124" s="58">
        <f>AVERAGE(C114:C143)</f>
        <v>3.6666666666666665</v>
      </c>
      <c r="AA124" s="58">
        <f>SUM(O116:O145)</f>
        <v>154</v>
      </c>
    </row>
    <row r="125" spans="1:27" ht="15.75" x14ac:dyDescent="0.25">
      <c r="A125" s="33">
        <v>12</v>
      </c>
      <c r="B125" s="44">
        <v>3</v>
      </c>
      <c r="C125" s="44">
        <v>3</v>
      </c>
      <c r="D125" s="44">
        <v>3</v>
      </c>
      <c r="E125" s="44">
        <v>3</v>
      </c>
      <c r="F125" s="44">
        <v>3</v>
      </c>
      <c r="G125" s="44">
        <v>3</v>
      </c>
      <c r="H125" s="44">
        <v>3</v>
      </c>
      <c r="I125" s="44">
        <v>2</v>
      </c>
      <c r="J125" s="44">
        <v>3</v>
      </c>
      <c r="K125" s="44">
        <f t="shared" si="37"/>
        <v>26</v>
      </c>
      <c r="M125" s="33">
        <v>10</v>
      </c>
      <c r="N125" s="19">
        <f t="shared" si="39"/>
        <v>9</v>
      </c>
      <c r="O125" s="19">
        <f t="shared" si="39"/>
        <v>5</v>
      </c>
      <c r="P125" s="19">
        <f t="shared" si="39"/>
        <v>5</v>
      </c>
      <c r="Q125" s="19">
        <f t="shared" si="38"/>
        <v>5</v>
      </c>
      <c r="R125" s="19">
        <f t="shared" si="38"/>
        <v>8</v>
      </c>
      <c r="S125" s="19">
        <f t="shared" si="38"/>
        <v>1.5</v>
      </c>
      <c r="T125" s="19">
        <f t="shared" si="38"/>
        <v>5</v>
      </c>
      <c r="U125" s="19">
        <f t="shared" si="38"/>
        <v>5</v>
      </c>
      <c r="V125" s="19">
        <f t="shared" si="38"/>
        <v>1.5</v>
      </c>
      <c r="W125" s="19">
        <f t="shared" si="40"/>
        <v>45</v>
      </c>
      <c r="Y125" s="57" t="s">
        <v>39</v>
      </c>
      <c r="Z125" s="58">
        <f>AVERAGE(D114:D143)</f>
        <v>3.6</v>
      </c>
      <c r="AA125" s="58">
        <f>SUM(P116:P145)</f>
        <v>149.5</v>
      </c>
    </row>
    <row r="126" spans="1:27" ht="15.75" x14ac:dyDescent="0.25">
      <c r="A126" s="33">
        <v>13</v>
      </c>
      <c r="B126" s="44">
        <v>3</v>
      </c>
      <c r="C126" s="44">
        <v>3</v>
      </c>
      <c r="D126" s="44">
        <v>3</v>
      </c>
      <c r="E126" s="44">
        <v>4</v>
      </c>
      <c r="F126" s="44">
        <v>3</v>
      </c>
      <c r="G126" s="44">
        <v>3</v>
      </c>
      <c r="H126" s="44">
        <v>4</v>
      </c>
      <c r="I126" s="44">
        <v>3</v>
      </c>
      <c r="J126" s="44">
        <v>4</v>
      </c>
      <c r="K126" s="44">
        <f t="shared" si="37"/>
        <v>30</v>
      </c>
      <c r="M126" s="33">
        <v>11</v>
      </c>
      <c r="N126" s="19">
        <f t="shared" si="39"/>
        <v>4</v>
      </c>
      <c r="O126" s="19">
        <f t="shared" si="39"/>
        <v>4</v>
      </c>
      <c r="P126" s="19">
        <f t="shared" si="39"/>
        <v>4</v>
      </c>
      <c r="Q126" s="19">
        <f t="shared" si="38"/>
        <v>4</v>
      </c>
      <c r="R126" s="19">
        <f t="shared" si="38"/>
        <v>4</v>
      </c>
      <c r="S126" s="19">
        <f t="shared" si="38"/>
        <v>4</v>
      </c>
      <c r="T126" s="19">
        <f t="shared" si="38"/>
        <v>8.5</v>
      </c>
      <c r="U126" s="19">
        <f t="shared" si="38"/>
        <v>8.5</v>
      </c>
      <c r="V126" s="19">
        <f t="shared" si="38"/>
        <v>4</v>
      </c>
      <c r="W126" s="19">
        <f t="shared" si="40"/>
        <v>45</v>
      </c>
      <c r="Y126" s="57" t="s">
        <v>40</v>
      </c>
      <c r="Z126" s="58">
        <f>AVERAGE(E114:E143)</f>
        <v>3.6</v>
      </c>
      <c r="AA126" s="58">
        <f>SUM(Q116:Q145)</f>
        <v>155</v>
      </c>
    </row>
    <row r="127" spans="1:27" ht="15.75" x14ac:dyDescent="0.25">
      <c r="A127" s="33">
        <v>14</v>
      </c>
      <c r="B127" s="44">
        <v>4</v>
      </c>
      <c r="C127" s="44">
        <v>4</v>
      </c>
      <c r="D127" s="44">
        <v>4</v>
      </c>
      <c r="E127" s="44">
        <v>4</v>
      </c>
      <c r="F127" s="44">
        <v>4</v>
      </c>
      <c r="G127" s="44">
        <v>4</v>
      </c>
      <c r="H127" s="44">
        <v>4</v>
      </c>
      <c r="I127" s="44">
        <v>4</v>
      </c>
      <c r="J127" s="44">
        <v>4</v>
      </c>
      <c r="K127" s="44">
        <f t="shared" si="37"/>
        <v>36</v>
      </c>
      <c r="M127" s="33">
        <v>12</v>
      </c>
      <c r="N127" s="19">
        <f t="shared" si="39"/>
        <v>5.5</v>
      </c>
      <c r="O127" s="19">
        <f t="shared" si="39"/>
        <v>5.5</v>
      </c>
      <c r="P127" s="19">
        <f t="shared" si="39"/>
        <v>5.5</v>
      </c>
      <c r="Q127" s="19">
        <f t="shared" si="38"/>
        <v>5.5</v>
      </c>
      <c r="R127" s="19">
        <f t="shared" si="38"/>
        <v>5.5</v>
      </c>
      <c r="S127" s="19">
        <f t="shared" si="38"/>
        <v>5.5</v>
      </c>
      <c r="T127" s="19">
        <f t="shared" si="38"/>
        <v>5.5</v>
      </c>
      <c r="U127" s="19">
        <f t="shared" si="38"/>
        <v>1</v>
      </c>
      <c r="V127" s="19">
        <f t="shared" si="38"/>
        <v>5.5</v>
      </c>
      <c r="W127" s="19">
        <f t="shared" si="40"/>
        <v>45</v>
      </c>
      <c r="Y127" s="57" t="s">
        <v>41</v>
      </c>
      <c r="Z127" s="58">
        <f>AVERAGE(F114:F143)</f>
        <v>3.6666666666666665</v>
      </c>
      <c r="AA127" s="58">
        <f>SUM(R116:R145)</f>
        <v>157</v>
      </c>
    </row>
    <row r="128" spans="1:27" ht="15.75" x14ac:dyDescent="0.25">
      <c r="A128" s="33">
        <v>15</v>
      </c>
      <c r="B128" s="44">
        <v>1</v>
      </c>
      <c r="C128" s="44">
        <v>3</v>
      </c>
      <c r="D128" s="44">
        <v>5</v>
      </c>
      <c r="E128" s="44">
        <v>2</v>
      </c>
      <c r="F128" s="44">
        <v>3</v>
      </c>
      <c r="G128" s="44">
        <v>1</v>
      </c>
      <c r="H128" s="44">
        <v>3</v>
      </c>
      <c r="I128" s="44">
        <v>2</v>
      </c>
      <c r="J128" s="44">
        <v>5</v>
      </c>
      <c r="K128" s="44">
        <f t="shared" si="37"/>
        <v>25</v>
      </c>
      <c r="M128" s="33">
        <v>13</v>
      </c>
      <c r="N128" s="19">
        <f t="shared" si="39"/>
        <v>3.5</v>
      </c>
      <c r="O128" s="19">
        <f t="shared" si="39"/>
        <v>3.5</v>
      </c>
      <c r="P128" s="19">
        <f t="shared" si="39"/>
        <v>3.5</v>
      </c>
      <c r="Q128" s="19">
        <f t="shared" si="38"/>
        <v>8</v>
      </c>
      <c r="R128" s="19">
        <f t="shared" si="38"/>
        <v>3.5</v>
      </c>
      <c r="S128" s="19">
        <f t="shared" si="38"/>
        <v>3.5</v>
      </c>
      <c r="T128" s="19">
        <f t="shared" si="38"/>
        <v>8</v>
      </c>
      <c r="U128" s="19">
        <f t="shared" si="38"/>
        <v>3.5</v>
      </c>
      <c r="V128" s="19">
        <f t="shared" si="38"/>
        <v>8</v>
      </c>
      <c r="W128" s="19">
        <f t="shared" si="40"/>
        <v>45</v>
      </c>
      <c r="Y128" s="57" t="s">
        <v>42</v>
      </c>
      <c r="Z128" s="58">
        <f>AVERAGE(G114:G143)</f>
        <v>3.3</v>
      </c>
      <c r="AA128" s="58">
        <f>SUM(S116:S145)</f>
        <v>127</v>
      </c>
    </row>
    <row r="129" spans="1:27" ht="15.75" x14ac:dyDescent="0.25">
      <c r="A129" s="33">
        <v>16</v>
      </c>
      <c r="B129" s="44">
        <v>3</v>
      </c>
      <c r="C129" s="44">
        <v>3</v>
      </c>
      <c r="D129" s="44">
        <v>3</v>
      </c>
      <c r="E129" s="44">
        <v>3</v>
      </c>
      <c r="F129" s="44">
        <v>2</v>
      </c>
      <c r="G129" s="44">
        <v>4</v>
      </c>
      <c r="H129" s="44">
        <v>3</v>
      </c>
      <c r="I129" s="44">
        <v>3</v>
      </c>
      <c r="J129" s="44">
        <v>3</v>
      </c>
      <c r="K129" s="44">
        <f t="shared" si="37"/>
        <v>27</v>
      </c>
      <c r="M129" s="33">
        <v>14</v>
      </c>
      <c r="N129" s="19">
        <f t="shared" si="39"/>
        <v>5</v>
      </c>
      <c r="O129" s="19">
        <f t="shared" si="39"/>
        <v>5</v>
      </c>
      <c r="P129" s="19">
        <f t="shared" si="39"/>
        <v>5</v>
      </c>
      <c r="Q129" s="19">
        <f t="shared" si="38"/>
        <v>5</v>
      </c>
      <c r="R129" s="19">
        <f t="shared" si="38"/>
        <v>5</v>
      </c>
      <c r="S129" s="19">
        <f t="shared" si="38"/>
        <v>5</v>
      </c>
      <c r="T129" s="19">
        <f t="shared" si="38"/>
        <v>5</v>
      </c>
      <c r="U129" s="19">
        <f t="shared" si="38"/>
        <v>5</v>
      </c>
      <c r="V129" s="19">
        <f t="shared" si="38"/>
        <v>5</v>
      </c>
      <c r="W129" s="19">
        <f t="shared" si="40"/>
        <v>45</v>
      </c>
      <c r="Y129" s="57" t="s">
        <v>43</v>
      </c>
      <c r="Z129" s="58">
        <f>AVERAGE(H114:H143)</f>
        <v>3.7</v>
      </c>
      <c r="AA129" s="58">
        <f>SUM(T116:T145)</f>
        <v>162</v>
      </c>
    </row>
    <row r="130" spans="1:27" ht="15.75" x14ac:dyDescent="0.25">
      <c r="A130" s="33">
        <v>17</v>
      </c>
      <c r="B130" s="44">
        <v>3</v>
      </c>
      <c r="C130" s="44">
        <v>3</v>
      </c>
      <c r="D130" s="44">
        <v>3</v>
      </c>
      <c r="E130" s="44">
        <v>3</v>
      </c>
      <c r="F130" s="44">
        <v>3</v>
      </c>
      <c r="G130" s="44">
        <v>3</v>
      </c>
      <c r="H130" s="44">
        <v>3</v>
      </c>
      <c r="I130" s="44">
        <v>4</v>
      </c>
      <c r="J130" s="44">
        <v>3</v>
      </c>
      <c r="K130" s="44">
        <f t="shared" si="37"/>
        <v>28</v>
      </c>
      <c r="M130" s="33">
        <v>15</v>
      </c>
      <c r="N130" s="19">
        <f t="shared" si="39"/>
        <v>1.5</v>
      </c>
      <c r="O130" s="19">
        <f t="shared" si="39"/>
        <v>6</v>
      </c>
      <c r="P130" s="19">
        <f t="shared" si="39"/>
        <v>8.5</v>
      </c>
      <c r="Q130" s="19">
        <f t="shared" si="38"/>
        <v>3.5</v>
      </c>
      <c r="R130" s="19">
        <f t="shared" si="38"/>
        <v>6</v>
      </c>
      <c r="S130" s="19">
        <f t="shared" si="38"/>
        <v>1.5</v>
      </c>
      <c r="T130" s="19">
        <f t="shared" si="38"/>
        <v>6</v>
      </c>
      <c r="U130" s="19">
        <f t="shared" si="38"/>
        <v>3.5</v>
      </c>
      <c r="V130" s="19">
        <f t="shared" si="38"/>
        <v>8.5</v>
      </c>
      <c r="W130" s="19">
        <f t="shared" si="40"/>
        <v>45</v>
      </c>
      <c r="Y130" s="57" t="s">
        <v>44</v>
      </c>
      <c r="Z130" s="58">
        <f>AVERAGE(I114:I143)</f>
        <v>3.5</v>
      </c>
      <c r="AA130" s="58">
        <f>SUM(U116:U145)</f>
        <v>140</v>
      </c>
    </row>
    <row r="131" spans="1:27" ht="15.75" x14ac:dyDescent="0.25">
      <c r="A131" s="33">
        <v>18</v>
      </c>
      <c r="B131" s="44">
        <v>2</v>
      </c>
      <c r="C131" s="44">
        <v>4</v>
      </c>
      <c r="D131" s="44">
        <v>2</v>
      </c>
      <c r="E131" s="44">
        <v>5</v>
      </c>
      <c r="F131" s="44">
        <v>2</v>
      </c>
      <c r="G131" s="44">
        <v>2</v>
      </c>
      <c r="H131" s="44">
        <v>5</v>
      </c>
      <c r="I131" s="44">
        <v>4</v>
      </c>
      <c r="J131" s="44">
        <v>4</v>
      </c>
      <c r="K131" s="44">
        <f t="shared" si="37"/>
        <v>30</v>
      </c>
      <c r="M131" s="33">
        <v>16</v>
      </c>
      <c r="N131" s="19">
        <f t="shared" si="39"/>
        <v>5</v>
      </c>
      <c r="O131" s="19">
        <f t="shared" si="39"/>
        <v>5</v>
      </c>
      <c r="P131" s="19">
        <f t="shared" si="39"/>
        <v>5</v>
      </c>
      <c r="Q131" s="19">
        <f t="shared" si="38"/>
        <v>5</v>
      </c>
      <c r="R131" s="19">
        <f t="shared" si="38"/>
        <v>1</v>
      </c>
      <c r="S131" s="19">
        <f t="shared" si="38"/>
        <v>9</v>
      </c>
      <c r="T131" s="19">
        <f t="shared" si="38"/>
        <v>5</v>
      </c>
      <c r="U131" s="19">
        <f t="shared" si="38"/>
        <v>5</v>
      </c>
      <c r="V131" s="19">
        <f t="shared" si="38"/>
        <v>5</v>
      </c>
      <c r="W131" s="19">
        <f t="shared" si="40"/>
        <v>45</v>
      </c>
      <c r="Y131" s="57" t="s">
        <v>45</v>
      </c>
      <c r="Z131" s="58">
        <f>AVERAGE(J114:J143)</f>
        <v>3.7333333333333334</v>
      </c>
      <c r="AA131" s="58">
        <f>SUM(V116:V145)</f>
        <v>158.5</v>
      </c>
    </row>
    <row r="132" spans="1:27" ht="15.75" x14ac:dyDescent="0.25">
      <c r="A132" s="33">
        <v>19</v>
      </c>
      <c r="B132" s="44">
        <v>4</v>
      </c>
      <c r="C132" s="44">
        <v>4</v>
      </c>
      <c r="D132" s="44">
        <v>4</v>
      </c>
      <c r="E132" s="44">
        <v>4</v>
      </c>
      <c r="F132" s="44">
        <v>4</v>
      </c>
      <c r="G132" s="44">
        <v>4</v>
      </c>
      <c r="H132" s="44">
        <v>4</v>
      </c>
      <c r="I132" s="44">
        <v>4</v>
      </c>
      <c r="J132" s="44">
        <v>4</v>
      </c>
      <c r="K132" s="44">
        <f t="shared" si="37"/>
        <v>36</v>
      </c>
      <c r="M132" s="33">
        <v>17</v>
      </c>
      <c r="N132" s="19">
        <f t="shared" si="39"/>
        <v>4.5</v>
      </c>
      <c r="O132" s="19">
        <f t="shared" si="39"/>
        <v>4.5</v>
      </c>
      <c r="P132" s="19">
        <f t="shared" si="39"/>
        <v>4.5</v>
      </c>
      <c r="Q132" s="19">
        <f t="shared" si="39"/>
        <v>4.5</v>
      </c>
      <c r="R132" s="19">
        <f t="shared" si="39"/>
        <v>4.5</v>
      </c>
      <c r="S132" s="19">
        <f t="shared" si="39"/>
        <v>4.5</v>
      </c>
      <c r="T132" s="19">
        <f t="shared" si="39"/>
        <v>4.5</v>
      </c>
      <c r="U132" s="19">
        <f t="shared" si="39"/>
        <v>9</v>
      </c>
      <c r="V132" s="19">
        <f t="shared" si="39"/>
        <v>4.5</v>
      </c>
      <c r="W132" s="19">
        <f t="shared" si="40"/>
        <v>45</v>
      </c>
      <c r="Y132" s="65" t="s">
        <v>96</v>
      </c>
      <c r="Z132" s="153">
        <f>1.645*SQRT((30*9*(9+1)/6))</f>
        <v>34.895719651556121</v>
      </c>
      <c r="AA132" s="153"/>
    </row>
    <row r="133" spans="1:27" ht="15.75" x14ac:dyDescent="0.25">
      <c r="A133" s="33">
        <v>20</v>
      </c>
      <c r="B133" s="44">
        <v>4</v>
      </c>
      <c r="C133" s="44">
        <v>4</v>
      </c>
      <c r="D133" s="44">
        <v>3</v>
      </c>
      <c r="E133" s="44">
        <v>4</v>
      </c>
      <c r="F133" s="44">
        <v>3</v>
      </c>
      <c r="G133" s="44">
        <v>3</v>
      </c>
      <c r="H133" s="44">
        <v>4</v>
      </c>
      <c r="I133" s="44">
        <v>3</v>
      </c>
      <c r="J133" s="44">
        <v>3</v>
      </c>
      <c r="K133" s="44">
        <f t="shared" si="37"/>
        <v>31</v>
      </c>
      <c r="M133" s="33">
        <v>18</v>
      </c>
      <c r="N133" s="19">
        <f t="shared" ref="N133:V145" si="41">_xlfn.RANK.AVG(B131,$B131:$J131,1)</f>
        <v>2.5</v>
      </c>
      <c r="O133" s="19">
        <f t="shared" si="41"/>
        <v>6</v>
      </c>
      <c r="P133" s="19">
        <f t="shared" si="41"/>
        <v>2.5</v>
      </c>
      <c r="Q133" s="19">
        <f t="shared" si="41"/>
        <v>8.5</v>
      </c>
      <c r="R133" s="19">
        <f t="shared" si="41"/>
        <v>2.5</v>
      </c>
      <c r="S133" s="19">
        <f t="shared" si="41"/>
        <v>2.5</v>
      </c>
      <c r="T133" s="19">
        <f t="shared" si="41"/>
        <v>8.5</v>
      </c>
      <c r="U133" s="19">
        <f t="shared" si="41"/>
        <v>6</v>
      </c>
      <c r="V133" s="19">
        <f t="shared" si="41"/>
        <v>6</v>
      </c>
      <c r="W133" s="19">
        <f t="shared" si="40"/>
        <v>45</v>
      </c>
    </row>
    <row r="134" spans="1:27" ht="15.75" x14ac:dyDescent="0.25">
      <c r="A134" s="33">
        <v>21</v>
      </c>
      <c r="B134" s="44">
        <v>4</v>
      </c>
      <c r="C134" s="44">
        <v>4</v>
      </c>
      <c r="D134" s="44">
        <v>5</v>
      </c>
      <c r="E134" s="44">
        <v>5</v>
      </c>
      <c r="F134" s="44">
        <v>5</v>
      </c>
      <c r="G134" s="44">
        <v>2</v>
      </c>
      <c r="H134" s="44">
        <v>4</v>
      </c>
      <c r="I134" s="44">
        <v>5</v>
      </c>
      <c r="J134" s="44">
        <v>4</v>
      </c>
      <c r="K134" s="44">
        <f t="shared" si="37"/>
        <v>38</v>
      </c>
      <c r="M134" s="33">
        <v>19</v>
      </c>
      <c r="N134" s="19">
        <f t="shared" si="41"/>
        <v>5</v>
      </c>
      <c r="O134" s="19">
        <f t="shared" si="41"/>
        <v>5</v>
      </c>
      <c r="P134" s="19">
        <f t="shared" si="41"/>
        <v>5</v>
      </c>
      <c r="Q134" s="19">
        <f t="shared" si="41"/>
        <v>5</v>
      </c>
      <c r="R134" s="19">
        <f t="shared" si="41"/>
        <v>5</v>
      </c>
      <c r="S134" s="19">
        <f t="shared" si="41"/>
        <v>5</v>
      </c>
      <c r="T134" s="19">
        <f t="shared" si="41"/>
        <v>5</v>
      </c>
      <c r="U134" s="19">
        <f t="shared" si="41"/>
        <v>5</v>
      </c>
      <c r="V134" s="19">
        <f t="shared" si="41"/>
        <v>5</v>
      </c>
      <c r="W134" s="19">
        <f t="shared" si="40"/>
        <v>45</v>
      </c>
    </row>
    <row r="135" spans="1:27" ht="15.75" x14ac:dyDescent="0.25">
      <c r="A135" s="33">
        <v>22</v>
      </c>
      <c r="B135" s="44">
        <v>2</v>
      </c>
      <c r="C135" s="44">
        <v>4</v>
      </c>
      <c r="D135" s="44">
        <v>4</v>
      </c>
      <c r="E135" s="44">
        <v>2</v>
      </c>
      <c r="F135" s="44">
        <v>4</v>
      </c>
      <c r="G135" s="44">
        <v>4</v>
      </c>
      <c r="H135" s="44">
        <v>2</v>
      </c>
      <c r="I135" s="44">
        <v>2</v>
      </c>
      <c r="J135" s="44">
        <v>4</v>
      </c>
      <c r="K135" s="44">
        <f t="shared" si="37"/>
        <v>28</v>
      </c>
      <c r="M135" s="33">
        <v>20</v>
      </c>
      <c r="N135" s="19">
        <f t="shared" si="41"/>
        <v>7.5</v>
      </c>
      <c r="O135" s="19">
        <f t="shared" si="41"/>
        <v>7.5</v>
      </c>
      <c r="P135" s="19">
        <f t="shared" si="41"/>
        <v>3</v>
      </c>
      <c r="Q135" s="19">
        <f t="shared" si="41"/>
        <v>7.5</v>
      </c>
      <c r="R135" s="19">
        <f t="shared" si="41"/>
        <v>3</v>
      </c>
      <c r="S135" s="19">
        <f t="shared" si="41"/>
        <v>3</v>
      </c>
      <c r="T135" s="19">
        <f t="shared" si="41"/>
        <v>7.5</v>
      </c>
      <c r="U135" s="19">
        <f t="shared" si="41"/>
        <v>3</v>
      </c>
      <c r="V135" s="19">
        <f t="shared" si="41"/>
        <v>3</v>
      </c>
      <c r="W135" s="19">
        <f t="shared" si="40"/>
        <v>45</v>
      </c>
    </row>
    <row r="136" spans="1:27" ht="15.75" x14ac:dyDescent="0.25">
      <c r="A136" s="33">
        <v>23</v>
      </c>
      <c r="B136" s="44">
        <v>4</v>
      </c>
      <c r="C136" s="44">
        <v>4</v>
      </c>
      <c r="D136" s="44">
        <v>4</v>
      </c>
      <c r="E136" s="44">
        <v>4</v>
      </c>
      <c r="F136" s="44">
        <v>4</v>
      </c>
      <c r="G136" s="44">
        <v>4</v>
      </c>
      <c r="H136" s="44">
        <v>4</v>
      </c>
      <c r="I136" s="44">
        <v>4</v>
      </c>
      <c r="J136" s="44">
        <v>4</v>
      </c>
      <c r="K136" s="44">
        <f t="shared" si="37"/>
        <v>36</v>
      </c>
      <c r="M136" s="33">
        <v>21</v>
      </c>
      <c r="N136" s="19">
        <f t="shared" si="41"/>
        <v>3.5</v>
      </c>
      <c r="O136" s="19">
        <f t="shared" si="41"/>
        <v>3.5</v>
      </c>
      <c r="P136" s="19">
        <f t="shared" si="41"/>
        <v>7.5</v>
      </c>
      <c r="Q136" s="19">
        <f t="shared" si="41"/>
        <v>7.5</v>
      </c>
      <c r="R136" s="19">
        <f t="shared" si="41"/>
        <v>7.5</v>
      </c>
      <c r="S136" s="19">
        <f t="shared" si="41"/>
        <v>1</v>
      </c>
      <c r="T136" s="19">
        <f t="shared" si="41"/>
        <v>3.5</v>
      </c>
      <c r="U136" s="19">
        <f t="shared" si="41"/>
        <v>7.5</v>
      </c>
      <c r="V136" s="19">
        <f t="shared" si="41"/>
        <v>3.5</v>
      </c>
      <c r="W136" s="19">
        <f t="shared" si="40"/>
        <v>45</v>
      </c>
    </row>
    <row r="137" spans="1:27" ht="15.75" x14ac:dyDescent="0.25">
      <c r="A137" s="33">
        <v>24</v>
      </c>
      <c r="B137" s="44">
        <v>5</v>
      </c>
      <c r="C137" s="44">
        <v>4</v>
      </c>
      <c r="D137" s="44">
        <v>4</v>
      </c>
      <c r="E137" s="44">
        <v>4</v>
      </c>
      <c r="F137" s="44">
        <v>4</v>
      </c>
      <c r="G137" s="44">
        <v>4</v>
      </c>
      <c r="H137" s="44">
        <v>4</v>
      </c>
      <c r="I137" s="44">
        <v>4</v>
      </c>
      <c r="J137" s="44">
        <v>4</v>
      </c>
      <c r="K137" s="44">
        <f t="shared" si="37"/>
        <v>37</v>
      </c>
      <c r="M137" s="33">
        <v>22</v>
      </c>
      <c r="N137" s="19">
        <f t="shared" si="41"/>
        <v>2.5</v>
      </c>
      <c r="O137" s="19">
        <f t="shared" si="41"/>
        <v>7</v>
      </c>
      <c r="P137" s="19">
        <f t="shared" si="41"/>
        <v>7</v>
      </c>
      <c r="Q137" s="19">
        <f t="shared" si="41"/>
        <v>2.5</v>
      </c>
      <c r="R137" s="19">
        <f t="shared" si="41"/>
        <v>7</v>
      </c>
      <c r="S137" s="19">
        <f t="shared" si="41"/>
        <v>7</v>
      </c>
      <c r="T137" s="19">
        <f t="shared" si="41"/>
        <v>2.5</v>
      </c>
      <c r="U137" s="19">
        <f t="shared" si="41"/>
        <v>2.5</v>
      </c>
      <c r="V137" s="19">
        <f t="shared" si="41"/>
        <v>7</v>
      </c>
      <c r="W137" s="19">
        <f t="shared" si="40"/>
        <v>45</v>
      </c>
    </row>
    <row r="138" spans="1:27" ht="15.75" x14ac:dyDescent="0.25">
      <c r="A138" s="33">
        <v>25</v>
      </c>
      <c r="B138" s="44">
        <v>2</v>
      </c>
      <c r="C138" s="44">
        <v>4</v>
      </c>
      <c r="D138" s="44">
        <v>4</v>
      </c>
      <c r="E138" s="44">
        <v>2</v>
      </c>
      <c r="F138" s="44">
        <v>4</v>
      </c>
      <c r="G138" s="44">
        <v>2</v>
      </c>
      <c r="H138" s="44">
        <v>4</v>
      </c>
      <c r="I138" s="44">
        <v>4</v>
      </c>
      <c r="J138" s="44">
        <v>4</v>
      </c>
      <c r="K138" s="44">
        <f t="shared" si="37"/>
        <v>30</v>
      </c>
      <c r="M138" s="33">
        <v>23</v>
      </c>
      <c r="N138" s="19">
        <f t="shared" si="41"/>
        <v>5</v>
      </c>
      <c r="O138" s="19">
        <f t="shared" si="41"/>
        <v>5</v>
      </c>
      <c r="P138" s="19">
        <f t="shared" si="41"/>
        <v>5</v>
      </c>
      <c r="Q138" s="19">
        <f t="shared" si="41"/>
        <v>5</v>
      </c>
      <c r="R138" s="19">
        <f t="shared" si="41"/>
        <v>5</v>
      </c>
      <c r="S138" s="19">
        <f t="shared" si="41"/>
        <v>5</v>
      </c>
      <c r="T138" s="19">
        <f t="shared" si="41"/>
        <v>5</v>
      </c>
      <c r="U138" s="19">
        <f t="shared" si="41"/>
        <v>5</v>
      </c>
      <c r="V138" s="19">
        <f t="shared" si="41"/>
        <v>5</v>
      </c>
      <c r="W138" s="19">
        <f t="shared" si="40"/>
        <v>45</v>
      </c>
    </row>
    <row r="139" spans="1:27" ht="15.75" x14ac:dyDescent="0.25">
      <c r="A139" s="33">
        <v>26</v>
      </c>
      <c r="B139" s="44">
        <v>4</v>
      </c>
      <c r="C139" s="44">
        <v>4</v>
      </c>
      <c r="D139" s="44">
        <v>5</v>
      </c>
      <c r="E139" s="44">
        <v>5</v>
      </c>
      <c r="F139" s="44">
        <v>5</v>
      </c>
      <c r="G139" s="44">
        <v>4</v>
      </c>
      <c r="H139" s="44">
        <v>4</v>
      </c>
      <c r="I139" s="44">
        <v>4</v>
      </c>
      <c r="J139" s="44">
        <v>4</v>
      </c>
      <c r="K139" s="44">
        <f t="shared" si="37"/>
        <v>39</v>
      </c>
      <c r="M139" s="33">
        <v>24</v>
      </c>
      <c r="N139" s="19">
        <f t="shared" si="41"/>
        <v>9</v>
      </c>
      <c r="O139" s="19">
        <f t="shared" si="41"/>
        <v>4.5</v>
      </c>
      <c r="P139" s="19">
        <f t="shared" si="41"/>
        <v>4.5</v>
      </c>
      <c r="Q139" s="19">
        <f t="shared" si="41"/>
        <v>4.5</v>
      </c>
      <c r="R139" s="19">
        <f t="shared" si="41"/>
        <v>4.5</v>
      </c>
      <c r="S139" s="19">
        <f t="shared" si="41"/>
        <v>4.5</v>
      </c>
      <c r="T139" s="19">
        <f t="shared" si="41"/>
        <v>4.5</v>
      </c>
      <c r="U139" s="19">
        <f t="shared" si="41"/>
        <v>4.5</v>
      </c>
      <c r="V139" s="19">
        <f t="shared" si="41"/>
        <v>4.5</v>
      </c>
      <c r="W139" s="19">
        <f>SUM(N139:V139)</f>
        <v>45</v>
      </c>
    </row>
    <row r="140" spans="1:27" ht="15.75" x14ac:dyDescent="0.25">
      <c r="A140" s="33">
        <v>27</v>
      </c>
      <c r="B140" s="44">
        <v>4</v>
      </c>
      <c r="C140" s="44">
        <v>4</v>
      </c>
      <c r="D140" s="44">
        <v>4</v>
      </c>
      <c r="E140" s="44">
        <v>5</v>
      </c>
      <c r="F140" s="44">
        <v>4</v>
      </c>
      <c r="G140" s="44">
        <v>4</v>
      </c>
      <c r="H140" s="44">
        <v>4</v>
      </c>
      <c r="I140" s="44">
        <v>4</v>
      </c>
      <c r="J140" s="44">
        <v>4</v>
      </c>
      <c r="K140" s="44">
        <f t="shared" si="37"/>
        <v>37</v>
      </c>
      <c r="M140" s="33">
        <v>25</v>
      </c>
      <c r="N140" s="19">
        <f t="shared" si="41"/>
        <v>2</v>
      </c>
      <c r="O140" s="19">
        <f t="shared" si="41"/>
        <v>6.5</v>
      </c>
      <c r="P140" s="19">
        <f t="shared" si="41"/>
        <v>6.5</v>
      </c>
      <c r="Q140" s="19">
        <f>_xlfn.RANK.AVG(E138,$B138:$J138,1)</f>
        <v>2</v>
      </c>
      <c r="R140" s="19">
        <f t="shared" si="41"/>
        <v>6.5</v>
      </c>
      <c r="S140" s="19">
        <f t="shared" si="41"/>
        <v>2</v>
      </c>
      <c r="T140" s="19">
        <f t="shared" si="41"/>
        <v>6.5</v>
      </c>
      <c r="U140" s="19">
        <f t="shared" si="41"/>
        <v>6.5</v>
      </c>
      <c r="V140" s="19">
        <f t="shared" si="41"/>
        <v>6.5</v>
      </c>
      <c r="W140" s="19">
        <f t="shared" ref="W140:W145" si="42">SUM(N140:V140)</f>
        <v>45</v>
      </c>
    </row>
    <row r="141" spans="1:27" ht="15.75" x14ac:dyDescent="0.25">
      <c r="A141" s="33">
        <v>28</v>
      </c>
      <c r="B141" s="44">
        <v>5</v>
      </c>
      <c r="C141" s="44">
        <v>4</v>
      </c>
      <c r="D141" s="44">
        <v>3</v>
      </c>
      <c r="E141" s="44">
        <v>3</v>
      </c>
      <c r="F141" s="44">
        <v>4</v>
      </c>
      <c r="G141" s="44">
        <v>3</v>
      </c>
      <c r="H141" s="44">
        <v>3</v>
      </c>
      <c r="I141" s="44">
        <v>3</v>
      </c>
      <c r="J141" s="44">
        <v>4</v>
      </c>
      <c r="K141" s="44">
        <f t="shared" si="37"/>
        <v>32</v>
      </c>
      <c r="M141" s="33">
        <v>26</v>
      </c>
      <c r="N141" s="19">
        <f t="shared" si="41"/>
        <v>3.5</v>
      </c>
      <c r="O141" s="19">
        <f t="shared" si="41"/>
        <v>3.5</v>
      </c>
      <c r="P141" s="19">
        <f t="shared" si="41"/>
        <v>8</v>
      </c>
      <c r="Q141" s="19">
        <f t="shared" si="41"/>
        <v>8</v>
      </c>
      <c r="R141" s="19">
        <f t="shared" si="41"/>
        <v>8</v>
      </c>
      <c r="S141" s="19">
        <f t="shared" si="41"/>
        <v>3.5</v>
      </c>
      <c r="T141" s="19">
        <f t="shared" si="41"/>
        <v>3.5</v>
      </c>
      <c r="U141" s="19">
        <f t="shared" si="41"/>
        <v>3.5</v>
      </c>
      <c r="V141" s="19">
        <f t="shared" si="41"/>
        <v>3.5</v>
      </c>
      <c r="W141" s="19">
        <f t="shared" si="42"/>
        <v>45</v>
      </c>
    </row>
    <row r="142" spans="1:27" ht="15.75" x14ac:dyDescent="0.25">
      <c r="A142" s="33">
        <v>29</v>
      </c>
      <c r="B142" s="44">
        <v>4</v>
      </c>
      <c r="C142" s="44">
        <v>4</v>
      </c>
      <c r="D142" s="44">
        <v>4</v>
      </c>
      <c r="E142" s="44">
        <v>3</v>
      </c>
      <c r="F142" s="44">
        <v>4</v>
      </c>
      <c r="G142" s="44">
        <v>4</v>
      </c>
      <c r="H142" s="44">
        <v>4</v>
      </c>
      <c r="I142" s="44">
        <v>4</v>
      </c>
      <c r="J142" s="44">
        <v>4</v>
      </c>
      <c r="K142" s="44">
        <f t="shared" si="37"/>
        <v>35</v>
      </c>
      <c r="M142" s="33">
        <v>27</v>
      </c>
      <c r="N142" s="19">
        <f t="shared" si="41"/>
        <v>4.5</v>
      </c>
      <c r="O142" s="19">
        <f t="shared" si="41"/>
        <v>4.5</v>
      </c>
      <c r="P142" s="19">
        <f t="shared" si="41"/>
        <v>4.5</v>
      </c>
      <c r="Q142" s="19">
        <f t="shared" si="41"/>
        <v>9</v>
      </c>
      <c r="R142" s="19">
        <f t="shared" si="41"/>
        <v>4.5</v>
      </c>
      <c r="S142" s="19">
        <f t="shared" si="41"/>
        <v>4.5</v>
      </c>
      <c r="T142" s="19">
        <f t="shared" si="41"/>
        <v>4.5</v>
      </c>
      <c r="U142" s="19">
        <f t="shared" si="41"/>
        <v>4.5</v>
      </c>
      <c r="V142" s="19">
        <f t="shared" si="41"/>
        <v>4.5</v>
      </c>
      <c r="W142" s="19">
        <f t="shared" si="42"/>
        <v>45</v>
      </c>
    </row>
    <row r="143" spans="1:27" ht="15.75" x14ac:dyDescent="0.25">
      <c r="A143" s="33">
        <v>30</v>
      </c>
      <c r="B143" s="44">
        <v>4</v>
      </c>
      <c r="C143" s="44">
        <v>4</v>
      </c>
      <c r="D143" s="44">
        <v>4</v>
      </c>
      <c r="E143" s="44">
        <v>4</v>
      </c>
      <c r="F143" s="44">
        <v>4</v>
      </c>
      <c r="G143" s="44">
        <v>4</v>
      </c>
      <c r="H143" s="44">
        <v>4</v>
      </c>
      <c r="I143" s="44">
        <v>4</v>
      </c>
      <c r="J143" s="44">
        <v>4</v>
      </c>
      <c r="K143" s="44">
        <f t="shared" si="37"/>
        <v>36</v>
      </c>
      <c r="M143" s="33">
        <v>28</v>
      </c>
      <c r="N143" s="19">
        <f t="shared" si="41"/>
        <v>9</v>
      </c>
      <c r="O143" s="19">
        <f t="shared" si="41"/>
        <v>7</v>
      </c>
      <c r="P143" s="19">
        <f t="shared" si="41"/>
        <v>3</v>
      </c>
      <c r="Q143" s="19">
        <f t="shared" si="41"/>
        <v>3</v>
      </c>
      <c r="R143" s="19">
        <f t="shared" si="41"/>
        <v>7</v>
      </c>
      <c r="S143" s="19">
        <f t="shared" si="41"/>
        <v>3</v>
      </c>
      <c r="T143" s="19">
        <f t="shared" si="41"/>
        <v>3</v>
      </c>
      <c r="U143" s="19">
        <f t="shared" si="41"/>
        <v>3</v>
      </c>
      <c r="V143" s="19">
        <f t="shared" si="41"/>
        <v>7</v>
      </c>
      <c r="W143" s="19">
        <f t="shared" si="42"/>
        <v>45</v>
      </c>
    </row>
    <row r="144" spans="1:27" ht="15.75" x14ac:dyDescent="0.25">
      <c r="A144" s="74" t="s">
        <v>84</v>
      </c>
      <c r="B144" s="75">
        <f>SUM(B114:B143)</f>
        <v>106</v>
      </c>
      <c r="C144" s="75">
        <f t="shared" ref="C144:J144" si="43">SUM(C114:C143)</f>
        <v>110</v>
      </c>
      <c r="D144" s="75">
        <f t="shared" si="43"/>
        <v>108</v>
      </c>
      <c r="E144" s="75">
        <f t="shared" si="43"/>
        <v>108</v>
      </c>
      <c r="F144" s="75">
        <f t="shared" si="43"/>
        <v>110</v>
      </c>
      <c r="G144" s="75">
        <f t="shared" si="43"/>
        <v>99</v>
      </c>
      <c r="H144" s="75">
        <f t="shared" si="43"/>
        <v>111</v>
      </c>
      <c r="I144" s="75">
        <f t="shared" si="43"/>
        <v>105</v>
      </c>
      <c r="J144" s="75">
        <f t="shared" si="43"/>
        <v>112</v>
      </c>
      <c r="M144" s="33">
        <v>29</v>
      </c>
      <c r="N144" s="19">
        <f t="shared" si="41"/>
        <v>5.5</v>
      </c>
      <c r="O144" s="19">
        <f t="shared" si="41"/>
        <v>5.5</v>
      </c>
      <c r="P144" s="19">
        <f t="shared" si="41"/>
        <v>5.5</v>
      </c>
      <c r="Q144" s="19">
        <f t="shared" si="41"/>
        <v>1</v>
      </c>
      <c r="R144" s="19">
        <f t="shared" si="41"/>
        <v>5.5</v>
      </c>
      <c r="S144" s="19">
        <f t="shared" si="41"/>
        <v>5.5</v>
      </c>
      <c r="T144" s="19">
        <f t="shared" si="41"/>
        <v>5.5</v>
      </c>
      <c r="U144" s="19">
        <f t="shared" si="41"/>
        <v>5.5</v>
      </c>
      <c r="V144" s="19">
        <f t="shared" si="41"/>
        <v>5.5</v>
      </c>
      <c r="W144" s="19">
        <f>SUM(N144:V144)</f>
        <v>45</v>
      </c>
    </row>
    <row r="145" spans="1:23" ht="15.75" x14ac:dyDescent="0.25">
      <c r="A145" s="74" t="s">
        <v>53</v>
      </c>
      <c r="B145" s="76">
        <f>AVERAGE(B114:B143)</f>
        <v>3.5333333333333332</v>
      </c>
      <c r="C145" s="76">
        <f t="shared" ref="C145:J145" si="44">AVERAGE(C114:C143)</f>
        <v>3.6666666666666665</v>
      </c>
      <c r="D145" s="76">
        <f t="shared" si="44"/>
        <v>3.6</v>
      </c>
      <c r="E145" s="76">
        <f t="shared" si="44"/>
        <v>3.6</v>
      </c>
      <c r="F145" s="76">
        <f t="shared" si="44"/>
        <v>3.6666666666666665</v>
      </c>
      <c r="G145" s="76">
        <f t="shared" si="44"/>
        <v>3.3</v>
      </c>
      <c r="H145" s="76">
        <f t="shared" si="44"/>
        <v>3.7</v>
      </c>
      <c r="I145" s="76">
        <f>AVERAGE(I114:I143)</f>
        <v>3.5</v>
      </c>
      <c r="J145" s="76">
        <f t="shared" si="44"/>
        <v>3.7333333333333334</v>
      </c>
      <c r="M145" s="33">
        <v>30</v>
      </c>
      <c r="N145" s="19">
        <f t="shared" si="41"/>
        <v>5</v>
      </c>
      <c r="O145" s="19">
        <f t="shared" si="41"/>
        <v>5</v>
      </c>
      <c r="P145" s="19">
        <f t="shared" si="41"/>
        <v>5</v>
      </c>
      <c r="Q145" s="19">
        <f t="shared" si="41"/>
        <v>5</v>
      </c>
      <c r="R145" s="19">
        <f t="shared" si="41"/>
        <v>5</v>
      </c>
      <c r="S145" s="19">
        <f t="shared" si="41"/>
        <v>5</v>
      </c>
      <c r="T145" s="19">
        <f t="shared" si="41"/>
        <v>5</v>
      </c>
      <c r="U145" s="19">
        <f t="shared" si="41"/>
        <v>5</v>
      </c>
      <c r="V145" s="19">
        <f t="shared" si="41"/>
        <v>5</v>
      </c>
      <c r="W145" s="19">
        <f t="shared" si="42"/>
        <v>45</v>
      </c>
    </row>
    <row r="146" spans="1:23" ht="15.75" x14ac:dyDescent="0.25">
      <c r="A146" s="75" t="s">
        <v>103</v>
      </c>
      <c r="B146" s="75">
        <f>_xlfn.STDEV.S(B114:B143)</f>
        <v>1.0080138659874613</v>
      </c>
      <c r="C146" s="75">
        <f t="shared" ref="C146:J146" si="45">_xlfn.STDEV.S(C114:C143)</f>
        <v>0.60647843486312325</v>
      </c>
      <c r="D146" s="75">
        <f t="shared" si="45"/>
        <v>0.81367620434497223</v>
      </c>
      <c r="E146" s="75">
        <f t="shared" si="45"/>
        <v>0.85500554545489371</v>
      </c>
      <c r="F146" s="75">
        <f t="shared" si="45"/>
        <v>0.80229555708575429</v>
      </c>
      <c r="G146" s="75">
        <f t="shared" si="45"/>
        <v>0.95231116328862719</v>
      </c>
      <c r="H146" s="75">
        <f t="shared" si="45"/>
        <v>0.70221324985780664</v>
      </c>
      <c r="I146" s="75">
        <f t="shared" si="45"/>
        <v>0.90019155049700772</v>
      </c>
      <c r="J146" s="75">
        <f t="shared" si="45"/>
        <v>0.9444331755018488</v>
      </c>
      <c r="M146" s="68" t="s">
        <v>34</v>
      </c>
      <c r="N146" s="19">
        <f>SUM(N116:N145)</f>
        <v>147</v>
      </c>
      <c r="O146" s="19">
        <f t="shared" ref="O146:V146" si="46">SUM(O116:O145)</f>
        <v>154</v>
      </c>
      <c r="P146" s="19">
        <f t="shared" si="46"/>
        <v>149.5</v>
      </c>
      <c r="Q146" s="19">
        <f t="shared" si="46"/>
        <v>155</v>
      </c>
      <c r="R146" s="19">
        <f t="shared" si="46"/>
        <v>157</v>
      </c>
      <c r="S146" s="19">
        <f t="shared" si="46"/>
        <v>127</v>
      </c>
      <c r="T146" s="19">
        <f t="shared" si="46"/>
        <v>162</v>
      </c>
      <c r="U146" s="19">
        <f t="shared" si="46"/>
        <v>140</v>
      </c>
      <c r="V146" s="19">
        <f t="shared" si="46"/>
        <v>158.5</v>
      </c>
    </row>
    <row r="147" spans="1:23" ht="15.75" x14ac:dyDescent="0.25">
      <c r="M147" s="69" t="s">
        <v>53</v>
      </c>
      <c r="N147" s="19">
        <f>AVERAGE(N116:N145)</f>
        <v>4.9000000000000004</v>
      </c>
      <c r="O147" s="19">
        <f t="shared" ref="O147:U147" si="47">AVERAGE(O116:O145)</f>
        <v>5.1333333333333337</v>
      </c>
      <c r="P147" s="19">
        <f t="shared" si="47"/>
        <v>4.9833333333333334</v>
      </c>
      <c r="Q147" s="19">
        <f t="shared" si="47"/>
        <v>5.166666666666667</v>
      </c>
      <c r="R147" s="19">
        <f t="shared" si="47"/>
        <v>5.2333333333333334</v>
      </c>
      <c r="S147" s="19">
        <f t="shared" si="47"/>
        <v>4.2333333333333334</v>
      </c>
      <c r="T147" s="19">
        <f t="shared" si="47"/>
        <v>5.4</v>
      </c>
      <c r="U147" s="19">
        <f t="shared" si="47"/>
        <v>4.666666666666667</v>
      </c>
      <c r="V147" s="19">
        <f>AVERAGE(V116:V145)</f>
        <v>5.2833333333333332</v>
      </c>
    </row>
  </sheetData>
  <mergeCells count="17">
    <mergeCell ref="M3:M4"/>
    <mergeCell ref="N3:V3"/>
    <mergeCell ref="W3:W4"/>
    <mergeCell ref="Z21:AA21"/>
    <mergeCell ref="M40:M41"/>
    <mergeCell ref="N40:V40"/>
    <mergeCell ref="W40:W41"/>
    <mergeCell ref="AA3:AN3"/>
    <mergeCell ref="M114:M115"/>
    <mergeCell ref="N114:V114"/>
    <mergeCell ref="W114:W115"/>
    <mergeCell ref="Z132:AA132"/>
    <mergeCell ref="Z58:AA58"/>
    <mergeCell ref="M77:M78"/>
    <mergeCell ref="N77:V77"/>
    <mergeCell ref="W77:W78"/>
    <mergeCell ref="Z95:AA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Kadar Air</vt:lpstr>
      <vt:lpstr>Kadar Abu</vt:lpstr>
      <vt:lpstr>Vitamin C</vt:lpstr>
      <vt:lpstr>Daya Kelarutan</vt:lpstr>
      <vt:lpstr>Rendemen</vt:lpstr>
      <vt:lpstr>Warna L</vt:lpstr>
      <vt:lpstr>Warna a</vt:lpstr>
      <vt:lpstr>Warna b</vt:lpstr>
      <vt:lpstr>Organoleptik</vt:lpstr>
      <vt:lpstr>Perlakuan Terbaik</vt:lpstr>
      <vt:lpstr>DATA INPUT MINITAB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Widiana cantik</cp:lastModifiedBy>
  <dcterms:created xsi:type="dcterms:W3CDTF">2025-02-03T05:34:11Z</dcterms:created>
  <dcterms:modified xsi:type="dcterms:W3CDTF">2025-05-23T00:50:24Z</dcterms:modified>
</cp:coreProperties>
</file>